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AMMGEN.hq.dir.unibo.it\PUBLIC\ARTEC\SETTORI\QUALITA_E_RANKING_DRETM\Qualità Ricerca copia\a_SUA-RD\aa_produzione\e_Dipartimenti\DAR\SUA Campagna 2022\Allegato SVC\"/>
    </mc:Choice>
  </mc:AlternateContent>
  <bookViews>
    <workbookView xWindow="0" yWindow="0" windowWidth="20490" windowHeight="7320" tabRatio="769"/>
  </bookViews>
  <sheets>
    <sheet name="Allegato 01 Riesame DAR" sheetId="1" r:id="rId1"/>
    <sheet name="rendicont ob e ind PST" sheetId="10" r:id="rId2"/>
    <sheet name="PSTRAT_DATA" sheetId="12" state="hidden" r:id="rId3"/>
  </sheets>
  <externalReferences>
    <externalReference r:id="rId4"/>
    <externalReference r:id="rId5"/>
  </externalReferences>
  <definedNames>
    <definedName name="_xlnm._FilterDatabase" localSheetId="0" hidden="1">'Allegato 01 Riesame DAR'!$A$4:$S$19</definedName>
    <definedName name="bad3.5" localSheetId="2">'[1]Scatti stipendiali'!#REF!</definedName>
    <definedName name="bad3.5">'[2]Scatti stipendiali'!#REF!</definedName>
    <definedName name="bad4.2.1" localSheetId="2">[1]CRITICI!#REF!</definedName>
    <definedName name="bad4.2.1">[2]CRITICI!#REF!</definedName>
    <definedName name="bad5.3.2" localSheetId="2">'[1]mancate saturazioni'!#REF!</definedName>
    <definedName name="bad5.3.2">'[2]mancate saturazioni'!#REF!</definedName>
    <definedName name="badR05" localSheetId="2">'[1]R.05'!#REF!</definedName>
    <definedName name="badR05">#REF!</definedName>
    <definedName name="gfxF02">PSTRAT_DATA!$B$142:$K$144</definedName>
    <definedName name="gfxF03">PSTRAT_DATA!$B$151:$D$155</definedName>
    <definedName name="gfxF04">PSTRAT_DATA!$B$173:$D$177</definedName>
    <definedName name="gfxF05">PSTRAT_DATA!$B$189:$D$193</definedName>
    <definedName name="gfxF07">PSTRAT_DATA!$B$210:$D$214</definedName>
    <definedName name="gfxF09">PSTRAT_DATA!$B$226:$D$230</definedName>
    <definedName name="gfxF10">PSTRAT_DATA!$B$242:$D$246</definedName>
    <definedName name="gfxF11">PSTRAT_DATA!$B$263:$D$267</definedName>
    <definedName name="gfxF12">PSTRAT_DATA!$B$273:$D$278</definedName>
    <definedName name="gfxF13">PSTRAT_DATA!$B$296:$D$300</definedName>
    <definedName name="gfxF14">PSTRAT_DATA!$B$318:$D$322</definedName>
    <definedName name="gfxF15">PSTRAT_DATA!$B$328:$D$330</definedName>
    <definedName name="gfxF19">PSTRAT_DATA!$B$336:$D$340</definedName>
    <definedName name="gfxF22">PSTRAT_DATA!$B$346:$D$350</definedName>
    <definedName name="gfxR01">PSTRAT_DATA!$B$4:$P$5</definedName>
    <definedName name="gfxR02" localSheetId="2">PSTRAT_DATA!$B$21:$E$25</definedName>
    <definedName name="gfxR02">[2]PSTRAT_DATA!$B$21:$E$25</definedName>
    <definedName name="gfxR03">PSTRAT_DATA!$B$31:$D$33</definedName>
    <definedName name="gfxR05">PSTRAT_DATA!$C$69:$E$74</definedName>
    <definedName name="gfxR06">PSTRAT_DATA!$C$90:$E$95</definedName>
    <definedName name="gfxR07">PSTRAT_DATA!$B$101:$J$105</definedName>
    <definedName name="gfxR09" localSheetId="2">PSTRAT_DATA!$B$119:$M$123</definedName>
    <definedName name="gfxR09">[2]PSTRAT_DATA!$B$119:$M$123</definedName>
    <definedName name="gfxR12">PSTRAT_DATA!$B$128:$D$129</definedName>
    <definedName name="gfxT01">PSTRAT_DATA!$B$368:$D$370</definedName>
    <definedName name="gfxT03">PSTRAT_DATA!$B$382:$D$384</definedName>
    <definedName name="minitabR04" localSheetId="2">PSTRAT_DATA!$C$49:$E$56</definedName>
    <definedName name="minitabR04">[2]PSTRAT_DATA!$C$49:$E$56</definedName>
    <definedName name="tab5.4.1">#REF!</definedName>
    <definedName name="tab5.4.2">#REF!</definedName>
    <definedName name="tabF03" localSheetId="2">PSTRAT_DATA!$C$159:$N$167</definedName>
    <definedName name="tabF03">[2]PSTRAT_DATA!$C$159:$N$167</definedName>
    <definedName name="tabF04" localSheetId="2">PSTRAT_DATA!$B$181:$H$183</definedName>
    <definedName name="tabF04">[2]PSTRAT_DATA!$B$181:$H$183</definedName>
    <definedName name="tabF05" localSheetId="2">PSTRAT_DATA!$C$196:$I$204</definedName>
    <definedName name="tabF05">[2]PSTRAT_DATA!$C$196:$I$204</definedName>
    <definedName name="tabF07" localSheetId="2">PSTRAT_DATA!$B$218:$H$220</definedName>
    <definedName name="tabF07">[2]PSTRAT_DATA!$B$218:$H$220</definedName>
    <definedName name="tabF09" localSheetId="2">PSTRAT_DATA!$B$234:$H$236</definedName>
    <definedName name="tabF09">[2]PSTRAT_DATA!$B$234:$H$236</definedName>
    <definedName name="tabF10" localSheetId="2">PSTRAT_DATA!$C$249:$I$257</definedName>
    <definedName name="tabF10">[2]PSTRAT_DATA!$C$249:$I$257</definedName>
    <definedName name="tabF12" localSheetId="2">PSTRAT_DATA!$C$282:$I$290</definedName>
    <definedName name="tabF12">[2]PSTRAT_DATA!$C$282:$I$290</definedName>
    <definedName name="tabF13" localSheetId="2">PSTRAT_DATA!$C$304:$I$312</definedName>
    <definedName name="tabF13">[2]PSTRAT_DATA!$C$304:$I$312</definedName>
    <definedName name="tabF15">#REF!</definedName>
    <definedName name="tabF22" localSheetId="2">PSTRAT_DATA!$C$354:$I$362</definedName>
    <definedName name="tabF22">[2]PSTRAT_DATA!$C$354:$I$362</definedName>
    <definedName name="tabPQ01">#REF!</definedName>
    <definedName name="tabR01" localSheetId="2">PSTRAT_DATA!$B$9:$H$13</definedName>
    <definedName name="tabR01">[2]PSTRAT_DATA!$B$9:$H$13</definedName>
    <definedName name="tabR03" localSheetId="2">PSTRAT_DATA!$B$37:$J$39</definedName>
    <definedName name="tabR03">[2]PSTRAT_DATA!$B$37:$J$39</definedName>
    <definedName name="tabR04">PSTRAT_DATA!$C$49:$N$60</definedName>
    <definedName name="tabR05" localSheetId="2">PSTRAT_DATA!$B$79:$J$83</definedName>
    <definedName name="tabR05">[2]PSTRAT_DATA!$B$79:$J$83</definedName>
    <definedName name="tabR08a">#REF!</definedName>
    <definedName name="tabR12">PSTRAT_DATA!$B$133:$G$135</definedName>
    <definedName name="tabSUA02">#REF!</definedName>
    <definedName name="tabSUA07">#REF!</definedName>
    <definedName name="tabSUA13">#REF!</definedName>
    <definedName name="tabT01" localSheetId="2">PSTRAT_DATA!$B$374:$J$376</definedName>
    <definedName name="tabT01">[2]PSTRAT_DATA!$B$374:$J$376</definedName>
    <definedName name="tabT03" localSheetId="2">PSTRAT_DATA!$B$388:$J$390</definedName>
    <definedName name="tabT03">[2]PSTRAT_DATA!$B$388:$J$390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Q10" i="1"/>
  <c r="I8" i="1"/>
  <c r="I16" i="1" l="1"/>
  <c r="R16" i="1"/>
  <c r="R17" i="1"/>
  <c r="R18" i="1"/>
  <c r="I19" i="1"/>
  <c r="R19" i="1"/>
  <c r="R10" i="1"/>
  <c r="R11" i="1"/>
  <c r="I20" i="1"/>
  <c r="R20" i="1"/>
  <c r="Q20" i="1"/>
  <c r="G2" i="1"/>
  <c r="F2" i="1"/>
  <c r="I15" i="1"/>
  <c r="R15" i="1"/>
  <c r="Q15" i="1"/>
  <c r="E2" i="1"/>
  <c r="I12" i="1"/>
  <c r="R12" i="1"/>
  <c r="I14" i="1"/>
  <c r="R14" i="1"/>
  <c r="Q12" i="1"/>
  <c r="D2" i="1"/>
  <c r="C2" i="1"/>
  <c r="F5" i="1"/>
  <c r="I5" i="1"/>
  <c r="R5" i="1"/>
  <c r="I6" i="1"/>
  <c r="R6" i="1" s="1"/>
  <c r="I7" i="1"/>
  <c r="R7" i="1"/>
  <c r="R8" i="1"/>
  <c r="I9" i="1"/>
  <c r="R9" i="1"/>
  <c r="I13" i="1"/>
  <c r="R13" i="1"/>
  <c r="P20" i="1"/>
  <c r="O20" i="1"/>
  <c r="K18" i="10"/>
  <c r="J18" i="10"/>
  <c r="P16" i="1"/>
  <c r="P17" i="1"/>
  <c r="P18" i="1"/>
  <c r="P19" i="1"/>
  <c r="O16" i="1"/>
  <c r="K17" i="10"/>
  <c r="J17" i="10"/>
  <c r="K16" i="10"/>
  <c r="J16" i="10"/>
  <c r="K15" i="10"/>
  <c r="J15" i="10"/>
  <c r="K14" i="10"/>
  <c r="J14" i="10"/>
  <c r="P15" i="1"/>
  <c r="O15" i="1"/>
  <c r="K13" i="10"/>
  <c r="J13" i="10"/>
  <c r="P12" i="1"/>
  <c r="P14" i="1"/>
  <c r="O12" i="1"/>
  <c r="K12" i="10"/>
  <c r="J12" i="10"/>
  <c r="K11" i="10"/>
  <c r="P13" i="1"/>
  <c r="J11" i="10"/>
  <c r="K10" i="10"/>
  <c r="J10" i="10"/>
  <c r="P10" i="1"/>
  <c r="O10" i="1"/>
  <c r="K9" i="10"/>
  <c r="J9" i="10"/>
  <c r="K8" i="10"/>
  <c r="J8" i="10"/>
  <c r="P5" i="1"/>
  <c r="P6" i="1"/>
  <c r="P7" i="1"/>
  <c r="P8" i="1"/>
  <c r="P9" i="1"/>
  <c r="O5" i="1"/>
  <c r="K7" i="10"/>
  <c r="J7" i="10"/>
  <c r="K6" i="10"/>
  <c r="J6" i="10"/>
  <c r="K5" i="10"/>
  <c r="J5" i="10"/>
  <c r="K4" i="10"/>
  <c r="J4" i="10"/>
  <c r="K3" i="10"/>
  <c r="J3" i="10"/>
  <c r="N19" i="1"/>
  <c r="N14" i="1"/>
  <c r="N9" i="1"/>
  <c r="N8" i="1"/>
  <c r="N7" i="1"/>
  <c r="N17" i="1"/>
  <c r="H15" i="10"/>
  <c r="N18" i="1"/>
  <c r="H16" i="10"/>
  <c r="H17" i="10"/>
  <c r="N11" i="1"/>
  <c r="H9" i="10"/>
  <c r="F10" i="1"/>
  <c r="N10" i="1"/>
  <c r="H8" i="10"/>
  <c r="N6" i="1"/>
  <c r="H4" i="10"/>
  <c r="H5" i="10"/>
  <c r="H6" i="10"/>
  <c r="H7" i="10"/>
  <c r="N5" i="1"/>
  <c r="I25" i="12"/>
  <c r="H25" i="12"/>
  <c r="G25" i="12"/>
  <c r="F25" i="12"/>
  <c r="I24" i="12"/>
  <c r="H24" i="12"/>
  <c r="G24" i="12"/>
  <c r="F24" i="12"/>
  <c r="I23" i="12"/>
  <c r="H23" i="12"/>
  <c r="G23" i="12"/>
  <c r="F23" i="12"/>
  <c r="I22" i="12"/>
  <c r="H22" i="12"/>
  <c r="G22" i="12"/>
  <c r="F22" i="12"/>
  <c r="I21" i="12"/>
  <c r="H21" i="12"/>
  <c r="G21" i="12"/>
  <c r="F21" i="12"/>
  <c r="M5" i="1"/>
  <c r="I5" i="10"/>
  <c r="M10" i="1"/>
  <c r="I9" i="10"/>
  <c r="N13" i="1"/>
  <c r="H11" i="10"/>
  <c r="I4" i="10"/>
  <c r="I6" i="10"/>
  <c r="I7" i="10"/>
  <c r="N20" i="1"/>
  <c r="N12" i="1"/>
  <c r="M12" i="1"/>
  <c r="H12" i="10"/>
  <c r="N15" i="1"/>
  <c r="N16" i="1"/>
  <c r="H14" i="10"/>
  <c r="M16" i="1"/>
  <c r="H18" i="10"/>
  <c r="M20" i="1"/>
  <c r="H13" i="10"/>
  <c r="M15" i="1"/>
  <c r="H10" i="10"/>
  <c r="I12" i="10"/>
  <c r="I18" i="10"/>
  <c r="I8" i="10"/>
  <c r="H3" i="10"/>
  <c r="I3" i="10"/>
  <c r="I17" i="10"/>
  <c r="I16" i="10"/>
  <c r="I14" i="10"/>
  <c r="I15" i="10"/>
  <c r="I10" i="10"/>
  <c r="I11" i="10"/>
  <c r="I13" i="10"/>
  <c r="Q5" i="1" l="1"/>
  <c r="A2" i="1" s="1"/>
</calcChain>
</file>

<file path=xl/sharedStrings.xml><?xml version="1.0" encoding="utf-8"?>
<sst xmlns="http://schemas.openxmlformats.org/spreadsheetml/2006/main" count="915" uniqueCount="282">
  <si>
    <t>OB. D.1</t>
  </si>
  <si>
    <t>OB. D.2</t>
  </si>
  <si>
    <t>OB. D.3</t>
  </si>
  <si>
    <t>OB. D.4</t>
  </si>
  <si>
    <t>OB. D.5</t>
  </si>
  <si>
    <t>OB. D.6</t>
  </si>
  <si>
    <t>Gli indicatori di monitoraggio sono tratti dal  Rapporto Annuale di Dipartimento DAR il 03/05/22, salvo diversamente specificato. l raggiungimento di un obiettivo è calcolato su una media 2019-21</t>
  </si>
  <si>
    <t>Obiettivi</t>
  </si>
  <si>
    <t>PST</t>
  </si>
  <si>
    <t xml:space="preserve">Indicatore </t>
  </si>
  <si>
    <t>Valore di riferimento</t>
  </si>
  <si>
    <t>Valore obiettivo</t>
  </si>
  <si>
    <t>VALORE 
2019</t>
  </si>
  <si>
    <t>VALORE
 2020</t>
  </si>
  <si>
    <t>VALORE
 2021</t>
  </si>
  <si>
    <t>MEDIA 2019-21</t>
  </si>
  <si>
    <t xml:space="preserve">D.1 QUALIFICARE E VALORIZZARE IL DOTTORATO DI
RICERCA IN UNA PROSPETTIVA INTERNAZIONALE
</t>
  </si>
  <si>
    <t>O.1.1</t>
  </si>
  <si>
    <t xml:space="preserve">R.02 – Numero di borse a bando annuali nel ciclo di dottorato
</t>
  </si>
  <si>
    <t>&gt; 4</t>
  </si>
  <si>
    <t xml:space="preserve">Numero di cotutele (esterne + interne) (fonte dipartimento)
</t>
  </si>
  <si>
    <t xml:space="preserve">4 + 3 </t>
  </si>
  <si>
    <t>&gt;= 7</t>
  </si>
  <si>
    <t xml:space="preserve">Realizzazione di un ciclo seminariale unico, annuale, per i dottorandi.
</t>
  </si>
  <si>
    <t xml:space="preserve">I dottorandi mutuano insegnamenti dai corsi di LM; alcune sezioni organizzano
seminari dedicati e specialistici. </t>
  </si>
  <si>
    <t>Un ciclo unico seminariale
annuale per tutti i  dottorandi,
specialmente del primo anno.</t>
  </si>
  <si>
    <t>Svolto</t>
  </si>
  <si>
    <t>0.,9</t>
  </si>
  <si>
    <t>Numero di SSD rappresentati nel Collegio di dottorato.(fonte dipartimento)</t>
  </si>
  <si>
    <t>&gt;10</t>
  </si>
  <si>
    <t xml:space="preserve">Numero di Professori afferenti a università straniere nel Collegio di Dottorato (fonte dipartimento)
</t>
  </si>
  <si>
    <t xml:space="preserve">D.2 MIGLIORARE LA QUALITÀ E LA PRODUTTIVITÀ
DELLA RICERCA
</t>
  </si>
  <si>
    <t>0.1.3</t>
  </si>
  <si>
    <t xml:space="preserve">R.07a - pubblicazioni di fascia A - VRA (percentuale sul totale)
</t>
  </si>
  <si>
    <t>&gt; 51%</t>
  </si>
  <si>
    <t>Non valutabile</t>
  </si>
  <si>
    <t>Realizzazione del bando (fonte dipartimento)</t>
  </si>
  <si>
    <t>1 bando annuale</t>
  </si>
  <si>
    <t>Sì</t>
  </si>
  <si>
    <t>No</t>
  </si>
  <si>
    <t>Non in linea</t>
  </si>
  <si>
    <t xml:space="preserve">D.3 MIGLIORARE LA CAPACITÀ DI COLLABORAZIONE E DI ATTRAZIONE DEI FONDI DI RICERCA SUL PIANO NAZIONALE ED INTERNAZIONALE
</t>
  </si>
  <si>
    <t>O.2.1</t>
  </si>
  <si>
    <t xml:space="preserve">R.04 – Neoassunti resp. di progetti competitivi
</t>
  </si>
  <si>
    <t>≥ 6,4%</t>
  </si>
  <si>
    <t xml:space="preserve">R.09 - finanziamenti progetti nazionali e internazionali
</t>
  </si>
  <si>
    <t xml:space="preserve">21.982 EURO </t>
  </si>
  <si>
    <t xml:space="preserve">≥ 21.982 EURO </t>
  </si>
  <si>
    <t>Numero di seminari dedicati ai progetti e alla multidisciplinarietà (fonte dipartimento)</t>
  </si>
  <si>
    <t xml:space="preserve">ALMENO 4 ANNUALI </t>
  </si>
  <si>
    <t>D.4 QUALIFICARE E POTENZIARE LE ATTIVITÀ DI
COLLEGAMENTO CON ISTITUZIONI MUSEALI E DI PROMOZIONE DELLA CULTURA PUBBLICHE E
PRIVATE, NEI DIVERSI AMBITI DISCIPLINARI (BENI CULTURALI, ANTROPOLOGICI, TECNICO SCIENTIFICI, PERFORMATIVI, ETC.)</t>
  </si>
  <si>
    <t>O.7.1</t>
  </si>
  <si>
    <t>Convenzioni stipulate nell’anno 2018 (fonte dipartimento)</t>
  </si>
  <si>
    <t>Convenzioni
stipulate
annualmente &gt; 23</t>
  </si>
  <si>
    <t>D.5 COINVOLGERE DOCENTI, STUDENTI E PERSONALE TA NELLA IDEAZIONE E REALIZZAZIONE DI INIZIATIVE DI DIVULGAZIONE SCIENTIFICA, DI FORMAZIONE CULTURALE E DI COPRODUZIONE DI CONOSCENZA ANCHE PER LE FASCE PIÙ GIOVANI DELLA SCUOLA DELL'OBBLIGO.</t>
  </si>
  <si>
    <t>O.7.2</t>
  </si>
  <si>
    <t>Numero annuo di iniziative di divulgazione scientifica (fonte dipartimento)</t>
  </si>
  <si>
    <t xml:space="preserve"> 190
</t>
  </si>
  <si>
    <t>Numero annuo di iniziative di divulgazione scientifica &gt;190</t>
  </si>
  <si>
    <t>Realizzazione di un form unico di segnalazione evento (fonte dipartimento)</t>
  </si>
  <si>
    <t>Nessun form</t>
  </si>
  <si>
    <t>Form compilabile
online</t>
  </si>
  <si>
    <t>SI</t>
  </si>
  <si>
    <t>Realizzazione del sito (fonte dipartimento)</t>
  </si>
  <si>
    <t>Nessun sito</t>
  </si>
  <si>
    <t>Sito online</t>
  </si>
  <si>
    <t>Restiling grafico e di organizzazione del contenuto, numero di iscritti.(fonte dipartimento)</t>
  </si>
  <si>
    <t xml:space="preserve">Vecchio
modello, 300
iscritti
</t>
  </si>
  <si>
    <t xml:space="preserve">Nuova grafica, 800
iscritti </t>
  </si>
  <si>
    <t>D.6 REALIZZARE PER OGNI ANNO DA UNA A TRE INIZIATIVE NELL’AMBITO DEL PUBLIC ENGAGEMENT, OSSIA DELLE ATTIVITÀ ORGANIZZATE ISTITUZIONALMENTE SENZA SCOPO DI LUCRO CON VALORE EDUCATIVO, CULTURALE E DI SVILUPPO DELLA SOCIETÀ E RIVOLTE A UN PUBBLICO NON ACCADEMICO.</t>
  </si>
  <si>
    <t>O.7.1 O.7.2</t>
  </si>
  <si>
    <t>Realizzazione e descrizione strutturata di ciascuna iniziativa secondo il modello fornito dall’ateneo (fonte Dipartimento)</t>
  </si>
  <si>
    <t>nessuno</t>
  </si>
  <si>
    <t>realizzazione e descrizione strutturata di ciascuna iniziativa secondo il modello fornito dall’ateneo</t>
  </si>
  <si>
    <t>DIP</t>
  </si>
  <si>
    <t>PST1</t>
  </si>
  <si>
    <t>PST2</t>
  </si>
  <si>
    <t>PST3</t>
  </si>
  <si>
    <t>Riesame 2020</t>
  </si>
  <si>
    <t>Riesame 2021</t>
  </si>
  <si>
    <t>Riesame 2022</t>
  </si>
  <si>
    <t>Indicatori</t>
  </si>
  <si>
    <t>Obiettivo</t>
  </si>
  <si>
    <t>DAR</t>
  </si>
  <si>
    <t>numero di seminari dedicati ai progetti e alla multidisciplinarietà (fonte dipartimento)</t>
  </si>
  <si>
    <t>R01</t>
  </si>
  <si>
    <t>Dipartimento</t>
  </si>
  <si>
    <t>Macroarea</t>
  </si>
  <si>
    <t>Ateneo</t>
  </si>
  <si>
    <t>.</t>
  </si>
  <si>
    <t>XXXI</t>
  </si>
  <si>
    <t>XXXII</t>
  </si>
  <si>
    <t>XXXIII</t>
  </si>
  <si>
    <t>XXXIV</t>
  </si>
  <si>
    <t>XXXV</t>
  </si>
  <si>
    <t>R.01 a) % di dottorandi con titolo estero</t>
  </si>
  <si>
    <t>R.01 b) % di dottorandi con titolo conseguito in altri atenei</t>
  </si>
  <si>
    <t>Valori</t>
  </si>
  <si>
    <t>DPT</t>
  </si>
  <si>
    <t>AREA</t>
  </si>
  <si>
    <t>ATENEO</t>
  </si>
  <si>
    <t>1-titolo straniero</t>
  </si>
  <si>
    <t>2-titolo altri atenei</t>
  </si>
  <si>
    <t>3-totale titoli</t>
  </si>
  <si>
    <t>4-% TITOLO ESTERO</t>
  </si>
  <si>
    <t>5-% ALTRI ATENEI</t>
  </si>
  <si>
    <t>R02</t>
  </si>
  <si>
    <t>Dati ricostruiti per grafico in pila</t>
  </si>
  <si>
    <t>MACRO</t>
  </si>
  <si>
    <t>Ciclo</t>
  </si>
  <si>
    <t>I anno</t>
  </si>
  <si>
    <t>totale</t>
  </si>
  <si>
    <t>totale-Iciclo</t>
  </si>
  <si>
    <t>etichette</t>
  </si>
  <si>
    <t>2015 (XXXI)</t>
  </si>
  <si>
    <t>2016 (XXXII)</t>
  </si>
  <si>
    <t>2017 (XXXIII)</t>
  </si>
  <si>
    <t>2018 (XXXIV)</t>
  </si>
  <si>
    <t>2019 (XXXV)</t>
  </si>
  <si>
    <t>R03</t>
  </si>
  <si>
    <t>Anno</t>
  </si>
  <si>
    <t>Valori2</t>
  </si>
  <si>
    <t>Dipartimento:2017</t>
  </si>
  <si>
    <t>Dipartimento:2018</t>
  </si>
  <si>
    <t>Dipartimento:2019</t>
  </si>
  <si>
    <t>Macroarea2:2017</t>
  </si>
  <si>
    <t>Macroarea2:2018</t>
  </si>
  <si>
    <t>Macroarea2:2019</t>
  </si>
  <si>
    <t>Ateneo:2017</t>
  </si>
  <si>
    <t>Ateneo:2018</t>
  </si>
  <si>
    <t>Ateneo:2019</t>
  </si>
  <si>
    <t>N. Dottorandi outgiong &gt;= 30gg (1)</t>
  </si>
  <si>
    <t>Totale Dottorandi Iscritti (2)</t>
  </si>
  <si>
    <t>R.03 (1)/(2)*100</t>
  </si>
  <si>
    <t>R04</t>
  </si>
  <si>
    <t>Fascia</t>
  </si>
  <si>
    <t>Media ultimo triennio</t>
  </si>
  <si>
    <t>Neoassunti (nel periodo da anno t-2 ad anno t) responsabili di progetti competitivi con incassi nell'anno t</t>
  </si>
  <si>
    <t>I Fascia</t>
  </si>
  <si>
    <t>II Fascia</t>
  </si>
  <si>
    <t>Ricercatori</t>
  </si>
  <si>
    <t>Totale</t>
  </si>
  <si>
    <t>Totale dei neoassunti (nel periodo da anno t-2 ad anno t)</t>
  </si>
  <si>
    <t>R.03
Neoassunti responsabili di progetti competitivi con incassi nell'anno di riferimento (% sul totale)</t>
  </si>
  <si>
    <t>R05</t>
  </si>
  <si>
    <t>Livello</t>
  </si>
  <si>
    <t>Attributo</t>
  </si>
  <si>
    <t>VRA 2017</t>
  </si>
  <si>
    <t>VRA 2018</t>
  </si>
  <si>
    <t>VRA 2019</t>
  </si>
  <si>
    <t>Dip</t>
  </si>
  <si>
    <t>% Neo sopra mediana</t>
  </si>
  <si>
    <t>% Neo sopra 1Q</t>
  </si>
  <si>
    <t>Area</t>
  </si>
  <si>
    <t>Metriche</t>
  </si>
  <si>
    <t>Neoassunti sopra mediana di ruolo e area</t>
  </si>
  <si>
    <t>Neoassunti sopra al primo quartile di ruolo e area</t>
  </si>
  <si>
    <t>Totale neoassunti</t>
  </si>
  <si>
    <t>R.05 a) % Neoassunti sopra mediana di ruolo e area</t>
  </si>
  <si>
    <t>R.05 b) % Neoassunti sopra al primo quartile di ruolo e area</t>
  </si>
  <si>
    <t>R06</t>
  </si>
  <si>
    <t>2017</t>
  </si>
  <si>
    <t>2018</t>
  </si>
  <si>
    <t>2019</t>
  </si>
  <si>
    <t>miglior 10%</t>
  </si>
  <si>
    <t>-</t>
  </si>
  <si>
    <t>miglior 30%</t>
  </si>
  <si>
    <t>R07</t>
  </si>
  <si>
    <t>Pubblicazioni di fascia A</t>
  </si>
  <si>
    <t>Totale pubblicazioni valutate</t>
  </si>
  <si>
    <t>Numero massimo pubblicazioni presentabili</t>
  </si>
  <si>
    <t>R.07 a) Percentuale di pubblicazioni di Fascia A</t>
  </si>
  <si>
    <t>R.07 b) Percentuale di pubblicazioni presentate sul numero massimo di prodotti conferibili</t>
  </si>
  <si>
    <t>R09</t>
  </si>
  <si>
    <t>1 Ambito Europeo ed Internazionale</t>
  </si>
  <si>
    <t>2 Ambito Nazionale</t>
  </si>
  <si>
    <t>3 Totale Complessivo</t>
  </si>
  <si>
    <t>4 Personale docente (al 31/12)</t>
  </si>
  <si>
    <t>R.09</t>
  </si>
  <si>
    <t>R12</t>
  </si>
  <si>
    <t>Anno laurea</t>
  </si>
  <si>
    <t xml:space="preserve">2018 </t>
  </si>
  <si>
    <t xml:space="preserve">2019 </t>
  </si>
  <si>
    <t>Metrica</t>
  </si>
  <si>
    <t>N. Pubblicazioni OA</t>
  </si>
  <si>
    <t>N. Pubblicazioni</t>
  </si>
  <si>
    <t>% Pubb. OA</t>
  </si>
  <si>
    <t>F02</t>
  </si>
  <si>
    <t>occupazione</t>
  </si>
  <si>
    <t>disoccupazione</t>
  </si>
  <si>
    <t>area</t>
  </si>
  <si>
    <t>2016_1</t>
  </si>
  <si>
    <t>2017_1</t>
  </si>
  <si>
    <t>2018_1</t>
  </si>
  <si>
    <t>2018_3</t>
  </si>
  <si>
    <t>2018_5</t>
  </si>
  <si>
    <t xml:space="preserve"> dipartimento</t>
  </si>
  <si>
    <t xml:space="preserve"> Macroarea</t>
  </si>
  <si>
    <t xml:space="preserve"> Ateneo</t>
  </si>
  <si>
    <t>F03</t>
  </si>
  <si>
    <t>2014</t>
  </si>
  <si>
    <t>2015</t>
  </si>
  <si>
    <t>2016</t>
  </si>
  <si>
    <t>Tipo Ciclo</t>
  </si>
  <si>
    <t>Metrics</t>
  </si>
  <si>
    <t>Macro</t>
  </si>
  <si>
    <t>1-I ciclo</t>
  </si>
  <si>
    <t>1-Laureati con Esami Superati con CV/RC &amp; 'STAGE' or 'TIROCIN' or 'INTERNSHIP'</t>
  </si>
  <si>
    <t>2-Lauree</t>
  </si>
  <si>
    <t>3-Percentuale laureati con tirocinio curriculare</t>
  </si>
  <si>
    <t>2-II ciclo</t>
  </si>
  <si>
    <t>3-ciclo unico</t>
  </si>
  <si>
    <t>F04</t>
  </si>
  <si>
    <t>2013/14</t>
  </si>
  <si>
    <t>2014/15</t>
  </si>
  <si>
    <t>2015/16</t>
  </si>
  <si>
    <t>2016/17</t>
  </si>
  <si>
    <t>2017/18</t>
  </si>
  <si>
    <t>2013/2014</t>
  </si>
  <si>
    <t>2014/2015</t>
  </si>
  <si>
    <t>2015/2016</t>
  </si>
  <si>
    <t>2016/2017</t>
  </si>
  <si>
    <t>2017/2018</t>
  </si>
  <si>
    <t>dip</t>
  </si>
  <si>
    <t>macr</t>
  </si>
  <si>
    <t>ateneo</t>
  </si>
  <si>
    <t>Laureati entro A.A. prec.</t>
  </si>
  <si>
    <t>Studenti della coorte</t>
  </si>
  <si>
    <t>%</t>
  </si>
  <si>
    <t>F05</t>
  </si>
  <si>
    <t>2018/19</t>
  </si>
  <si>
    <t xml:space="preserve"> 2014/2015</t>
  </si>
  <si>
    <t xml:space="preserve"> 2015/2016</t>
  </si>
  <si>
    <t xml:space="preserve"> 2016/2017</t>
  </si>
  <si>
    <t xml:space="preserve"> 2017/2018</t>
  </si>
  <si>
    <t>2018/2019</t>
  </si>
  <si>
    <t>1-Numeratore</t>
  </si>
  <si>
    <t>2-Denominatore</t>
  </si>
  <si>
    <t>3-Indicatore</t>
  </si>
  <si>
    <t>F07</t>
  </si>
  <si>
    <t>Tipo ciclo</t>
  </si>
  <si>
    <t>I ciclo</t>
  </si>
  <si>
    <t>II ciclo</t>
  </si>
  <si>
    <t>ciclo unico</t>
  </si>
  <si>
    <t>F09</t>
  </si>
  <si>
    <t>2019/20</t>
  </si>
  <si>
    <t xml:space="preserve"> 2015/2016 - DIP</t>
  </si>
  <si>
    <t xml:space="preserve"> 2016/2017 - DIP</t>
  </si>
  <si>
    <t xml:space="preserve"> 2017/2018 - DIP</t>
  </si>
  <si>
    <t xml:space="preserve"> 2018/2019 - DIP</t>
  </si>
  <si>
    <t xml:space="preserve"> 2019/2020 - DIP</t>
  </si>
  <si>
    <t xml:space="preserve"> 2019/2020 - MACROAREA</t>
  </si>
  <si>
    <t xml:space="preserve"> 2019/2020 - ATENEO</t>
  </si>
  <si>
    <t>Iscritti LM con titolo I ciclo in altro Ateneo</t>
  </si>
  <si>
    <t>Totale iscritti LM</t>
  </si>
  <si>
    <t>% iscritti LM con titolo I ciclo in altro Ateneo</t>
  </si>
  <si>
    <t>F10</t>
  </si>
  <si>
    <t>F11</t>
  </si>
  <si>
    <t>Macroarea (media per dip.)</t>
  </si>
  <si>
    <t>Ateneo (media per dip.)</t>
  </si>
  <si>
    <t>F12</t>
  </si>
  <si>
    <t>Iscritti con cittadinanza o curriculum internazionale</t>
  </si>
  <si>
    <t>Totale iscritti</t>
  </si>
  <si>
    <t>% iscritti internazionali</t>
  </si>
  <si>
    <t>F13</t>
  </si>
  <si>
    <t>F14</t>
  </si>
  <si>
    <t>F15</t>
  </si>
  <si>
    <t>F19</t>
  </si>
  <si>
    <t>F22</t>
  </si>
  <si>
    <t>1-Abbandoni degli studi (abbandoni + trasferimenti)</t>
  </si>
  <si>
    <t>2-Studenti della coorte</t>
  </si>
  <si>
    <t>3-% di abbandoni al ll anno</t>
  </si>
  <si>
    <t>T01</t>
  </si>
  <si>
    <t>Brevetti (1)</t>
  </si>
  <si>
    <t>Totale personale docente al 31/12 (2)</t>
  </si>
  <si>
    <t>T.01 (1)/(2)*100</t>
  </si>
  <si>
    <t>T03</t>
  </si>
  <si>
    <t>dipartimento</t>
  </si>
  <si>
    <t>macroarea</t>
  </si>
  <si>
    <t>Incassi Att. Comm</t>
  </si>
  <si>
    <t>Totale Doc-Ric al 31/12</t>
  </si>
  <si>
    <t>T.03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</si>
</sst>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.0"/>
    <numFmt numFmtId="165" formatCode="#,##0;\(#,##0\)"/>
    <numFmt numFmtId="166" formatCode="0.0%"/>
    <numFmt numFmtId="167" formatCode="0.0%;\(0.0%\)"/>
    <numFmt numFmtId="168" formatCode="#,##0.00;\(#,##0.00\)"/>
    <numFmt numFmtId="169" formatCode="#,##0.0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C0504D"/>
      <name val="Arial Narrow"/>
      <family val="2"/>
    </font>
    <font>
      <sz val="10"/>
      <color rgb="FF808080"/>
      <name val="Arial Narrow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4"/>
      <color rgb="FFC0504D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name val="Calibri"/>
      <family val="2"/>
    </font>
    <font>
      <i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504D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003300"/>
        <bgColor rgb="FF00008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2" borderId="8">
      <alignment horizontal="center" vertical="top" wrapText="1"/>
    </xf>
    <xf numFmtId="0" fontId="5" fillId="2" borderId="0">
      <alignment horizontal="left" vertical="center"/>
    </xf>
    <xf numFmtId="0" fontId="3" fillId="2" borderId="8">
      <alignment horizontal="center" wrapText="1"/>
    </xf>
    <xf numFmtId="0" fontId="6" fillId="3" borderId="9">
      <alignment horizontal="left" vertical="center"/>
    </xf>
    <xf numFmtId="165" fontId="6" fillId="3" borderId="10">
      <alignment horizontal="right" vertical="center"/>
    </xf>
    <xf numFmtId="0" fontId="6" fillId="3" borderId="10">
      <alignment horizontal="right" vertical="center"/>
    </xf>
    <xf numFmtId="0" fontId="3" fillId="4" borderId="0">
      <alignment horizontal="left" vertical="center"/>
    </xf>
    <xf numFmtId="0" fontId="3" fillId="2" borderId="0">
      <alignment vertical="top" wrapText="1"/>
    </xf>
    <xf numFmtId="0" fontId="6" fillId="3" borderId="11">
      <alignment horizontal="left" vertical="center" wrapText="1"/>
    </xf>
    <xf numFmtId="0" fontId="3" fillId="2" borderId="0">
      <alignment horizontal="left" vertical="center"/>
    </xf>
    <xf numFmtId="167" fontId="6" fillId="3" borderId="10">
      <alignment horizontal="right" vertical="center"/>
    </xf>
    <xf numFmtId="169" fontId="6" fillId="3" borderId="23">
      <alignment horizontal="right" vertical="center"/>
    </xf>
    <xf numFmtId="169" fontId="6" fillId="3" borderId="10">
      <alignment horizontal="right" vertical="center"/>
    </xf>
    <xf numFmtId="0" fontId="9" fillId="2" borderId="0">
      <alignment horizontal="left" vertical="top" wrapText="1"/>
    </xf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5" quotePrefix="1" applyFont="1" applyFill="1" applyBorder="1">
      <alignment horizontal="left" vertical="center"/>
    </xf>
    <xf numFmtId="0" fontId="2" fillId="0" borderId="0" xfId="0" applyFont="1" applyAlignment="1">
      <alignment vertical="top"/>
    </xf>
    <xf numFmtId="0" fontId="2" fillId="0" borderId="0" xfId="10" quotePrefix="1" applyFont="1" applyFill="1" applyBorder="1" applyAlignment="1">
      <alignment horizontal="left" vertical="center"/>
    </xf>
    <xf numFmtId="0" fontId="7" fillId="0" borderId="0" xfId="0" applyFont="1"/>
    <xf numFmtId="0" fontId="7" fillId="0" borderId="0" xfId="3" applyFont="1" applyFill="1">
      <alignment horizontal="left" vertical="center"/>
    </xf>
    <xf numFmtId="0" fontId="7" fillId="0" borderId="0" xfId="4" quotePrefix="1" applyFont="1" applyFill="1" applyBorder="1">
      <alignment horizontal="center" wrapText="1"/>
    </xf>
    <xf numFmtId="167" fontId="2" fillId="0" borderId="0" xfId="12" applyFont="1" applyFill="1" applyBorder="1">
      <alignment horizontal="right" vertic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2" fillId="0" borderId="0" xfId="1" applyNumberFormat="1" applyFont="1" applyFill="1" applyBorder="1"/>
    <xf numFmtId="10" fontId="2" fillId="0" borderId="0" xfId="1" applyNumberFormat="1" applyFont="1" applyFill="1" applyBorder="1"/>
    <xf numFmtId="0" fontId="7" fillId="0" borderId="0" xfId="5" applyFont="1" applyFill="1" applyBorder="1">
      <alignment horizontal="left" vertical="center"/>
    </xf>
    <xf numFmtId="0" fontId="7" fillId="0" borderId="0" xfId="0" applyFont="1" applyAlignment="1">
      <alignment horizontal="center" wrapText="1"/>
    </xf>
    <xf numFmtId="0" fontId="2" fillId="9" borderId="0" xfId="0" applyFont="1" applyFill="1"/>
    <xf numFmtId="0" fontId="2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4" fillId="0" borderId="0" xfId="0" applyFont="1"/>
    <xf numFmtId="165" fontId="2" fillId="9" borderId="0" xfId="6" applyFont="1" applyFill="1" applyBorder="1" applyAlignment="1">
      <alignment horizontal="center" vertical="center"/>
    </xf>
    <xf numFmtId="168" fontId="2" fillId="9" borderId="0" xfId="6" applyNumberFormat="1" applyFont="1" applyFill="1" applyBorder="1" applyAlignment="1">
      <alignment horizontal="center" vertical="center"/>
    </xf>
    <xf numFmtId="165" fontId="2" fillId="0" borderId="0" xfId="6" applyFont="1" applyFill="1" applyBorder="1">
      <alignment horizontal="right" vertical="center"/>
    </xf>
    <xf numFmtId="2" fontId="2" fillId="0" borderId="0" xfId="1" applyNumberFormat="1" applyFont="1" applyFill="1" applyBorder="1"/>
    <xf numFmtId="3" fontId="2" fillId="0" borderId="0" xfId="0" applyNumberFormat="1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7" fillId="0" borderId="0" xfId="8" applyFont="1" applyFill="1">
      <alignment horizontal="left" vertical="center"/>
    </xf>
    <xf numFmtId="0" fontId="7" fillId="0" borderId="0" xfId="9" applyFont="1" applyFill="1" applyAlignment="1">
      <alignment vertical="center" wrapText="1"/>
    </xf>
    <xf numFmtId="0" fontId="7" fillId="0" borderId="0" xfId="4" quotePrefix="1" applyFont="1" applyFill="1" applyBorder="1" applyAlignment="1">
      <alignment horizontal="center" vertical="center" wrapText="1"/>
    </xf>
    <xf numFmtId="169" fontId="2" fillId="0" borderId="0" xfId="13" applyFont="1" applyFill="1" applyBorder="1">
      <alignment horizontal="right" vertical="center"/>
    </xf>
    <xf numFmtId="166" fontId="2" fillId="0" borderId="0" xfId="14" quotePrefix="1" applyNumberFormat="1" applyFont="1" applyFill="1" applyBorder="1">
      <alignment horizontal="right" vertical="center"/>
    </xf>
    <xf numFmtId="166" fontId="2" fillId="0" borderId="0" xfId="13" applyNumberFormat="1" applyFont="1" applyFill="1" applyBorder="1">
      <alignment horizontal="right" vertical="center"/>
    </xf>
    <xf numFmtId="166" fontId="2" fillId="0" borderId="0" xfId="14" applyNumberFormat="1" applyFont="1" applyFill="1" applyBorder="1">
      <alignment horizontal="right" vertical="center"/>
    </xf>
    <xf numFmtId="166" fontId="2" fillId="0" borderId="0" xfId="0" applyNumberFormat="1" applyFont="1"/>
    <xf numFmtId="0" fontId="2" fillId="0" borderId="0" xfId="15" applyFont="1" applyFill="1" applyAlignment="1">
      <alignment horizontal="center" vertical="top" wrapText="1"/>
    </xf>
    <xf numFmtId="0" fontId="2" fillId="0" borderId="0" xfId="7" applyFont="1" applyFill="1" applyBorder="1">
      <alignment horizontal="right" vertical="center"/>
    </xf>
    <xf numFmtId="0" fontId="2" fillId="0" borderId="0" xfId="15" applyFont="1" applyFill="1">
      <alignment horizontal="left" vertical="top" wrapText="1"/>
    </xf>
    <xf numFmtId="166" fontId="2" fillId="0" borderId="0" xfId="1" applyNumberFormat="1" applyFont="1" applyFill="1" applyBorder="1"/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4" fillId="0" borderId="0" xfId="0" applyNumberFormat="1" applyFont="1"/>
    <xf numFmtId="166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0" fontId="10" fillId="6" borderId="13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/>
    <xf numFmtId="0" fontId="11" fillId="0" borderId="12" xfId="0" applyFont="1" applyBorder="1"/>
    <xf numFmtId="166" fontId="11" fillId="5" borderId="12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6" borderId="20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/>
    <xf numFmtId="0" fontId="1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0" fillId="10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2" quotePrefix="1" applyFont="1" applyFill="1" applyBorder="1" applyAlignment="1">
      <alignment horizontal="center" vertical="center" wrapText="1"/>
    </xf>
    <xf numFmtId="0" fontId="2" fillId="0" borderId="0" xfId="10" quotePrefix="1" applyFont="1" applyFill="1" applyBorder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0" xfId="4" applyFont="1" applyFill="1" applyBorder="1">
      <alignment horizontal="center" wrapText="1"/>
    </xf>
    <xf numFmtId="0" fontId="0" fillId="0" borderId="12" xfId="0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9" fontId="12" fillId="0" borderId="4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6" fontId="12" fillId="0" borderId="4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" fontId="11" fillId="5" borderId="12" xfId="1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5" borderId="2" xfId="1" applyNumberFormat="1" applyFont="1" applyFill="1" applyBorder="1" applyAlignment="1">
      <alignment horizontal="center" vertical="center"/>
    </xf>
    <xf numFmtId="9" fontId="11" fillId="0" borderId="0" xfId="1" applyFont="1"/>
    <xf numFmtId="44" fontId="11" fillId="0" borderId="0" xfId="16" applyFont="1"/>
    <xf numFmtId="1" fontId="11" fillId="0" borderId="0" xfId="1" applyNumberFormat="1" applyFont="1"/>
    <xf numFmtId="1" fontId="15" fillId="5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0" borderId="12" xfId="0" quotePrefix="1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1" fontId="15" fillId="11" borderId="1" xfId="0" applyNumberFormat="1" applyFont="1" applyFill="1" applyBorder="1" applyAlignment="1">
      <alignment horizontal="center" vertical="center"/>
    </xf>
    <xf numFmtId="44" fontId="11" fillId="5" borderId="12" xfId="16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 wrapText="1"/>
    </xf>
    <xf numFmtId="166" fontId="11" fillId="5" borderId="1" xfId="1" applyNumberFormat="1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1" fontId="11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7" fillId="0" borderId="0" xfId="2" quotePrefix="1" applyFont="1" applyFill="1" applyBorder="1" applyAlignment="1">
      <alignment horizontal="center" vertical="center" wrapText="1"/>
    </xf>
    <xf numFmtId="0" fontId="8" fillId="7" borderId="0" xfId="11" applyFont="1" applyFill="1" applyAlignment="1">
      <alignment horizontal="center" vertical="center"/>
    </xf>
    <xf numFmtId="0" fontId="8" fillId="8" borderId="0" xfId="11" applyFont="1" applyFill="1" applyAlignment="1">
      <alignment horizontal="center" vertical="center"/>
    </xf>
    <xf numFmtId="0" fontId="7" fillId="6" borderId="0" xfId="11" applyFont="1" applyFill="1" applyAlignment="1">
      <alignment horizontal="center" vertical="center"/>
    </xf>
    <xf numFmtId="0" fontId="7" fillId="0" borderId="0" xfId="11" applyFont="1" applyFill="1" applyAlignment="1">
      <alignment horizontal="center" vertical="center"/>
    </xf>
    <xf numFmtId="0" fontId="2" fillId="0" borderId="0" xfId="10" quotePrefix="1" applyFont="1" applyFill="1" applyBorder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4" applyFont="1" applyFill="1" applyBorder="1">
      <alignment horizontal="center" wrapText="1"/>
    </xf>
    <xf numFmtId="164" fontId="11" fillId="0" borderId="12" xfId="0" applyNumberFormat="1" applyFont="1" applyBorder="1" applyAlignment="1">
      <alignment horizontal="center" vertical="center" wrapText="1"/>
    </xf>
    <xf numFmtId="1" fontId="11" fillId="13" borderId="12" xfId="1" applyNumberFormat="1" applyFont="1" applyFill="1" applyBorder="1" applyAlignment="1">
      <alignment horizontal="center" vertical="center"/>
    </xf>
  </cellXfs>
  <cellStyles count="17">
    <cellStyle name="MSTRStyle.Tutto.c10_02f3e0e0-1e0b-4580-abe5-dc093974c73a" xfId="5"/>
    <cellStyle name="MSTRStyle.Tutto.c12_fa729afa-1a95-485b-9699-4d455be9eb46" xfId="7"/>
    <cellStyle name="MSTRStyle.Tutto.c13_ab688b38-001d-4cce-b574-03d58788d56f" xfId="14"/>
    <cellStyle name="MSTRStyle.Tutto.c16_61ad80e8-d827-40b8-9eb7-b68c4c398219" xfId="8"/>
    <cellStyle name="MSTRStyle.Tutto.c16_b141358e-c093-4ab6-82c4-c78d18edfaa7" xfId="6"/>
    <cellStyle name="MSTRStyle.Tutto.c19_3746bc74-bc05-4c20-ad60-7d8df85a0432" xfId="9"/>
    <cellStyle name="MSTRStyle.Tutto.c22_c43f496c-cf08-4131-8b87-161970e53c86" xfId="12"/>
    <cellStyle name="MSTRStyle.Tutto.c23_b4b97d00-dacf-4113-bfa6-f2a4410e0e68" xfId="11"/>
    <cellStyle name="MSTRStyle.Tutto.c23_faeadd66-705e-431b-ab9f-2b0704ccc460" xfId="3"/>
    <cellStyle name="MSTRStyle.Tutto.c24_788f3762-d3d7-4393-a396-560e7370cd8a" xfId="4"/>
    <cellStyle name="MSTRStyle.Tutto.c27_d1438ffa-a062-4ff7-bdff-3cf74bce08ba" xfId="2"/>
    <cellStyle name="MSTRStyle.Tutto.c27_f9e1f08b-a4c1-4ed0-b4d0-2a453f66e7bc" xfId="13"/>
    <cellStyle name="MSTRStyle.Tutto.c3_f10b2f14-29df-42e1-9861-3d822407720b" xfId="10"/>
    <cellStyle name="MSTRStyle.Tutto.c6_dee893ef-16b7-40f2-b80d-fc6e580db973" xfId="15"/>
    <cellStyle name="Normale" xfId="0" builtinId="0"/>
    <cellStyle name="Percentuale" xfId="1" builtinId="5"/>
    <cellStyle name="Valuta" xfId="16" builtinId="4"/>
  </cellStyles>
  <dxfs count="25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DA7C6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e_Dipartimenti\DBC\SUA%20Campagna%202020\DBC_Audizioni_2020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a_modulistica\Modulistica%20SUA%20Campagna%202020\DIN_Audizioni_2020_P_ver%201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Layout" topLeftCell="A3" zoomScale="70" zoomScaleNormal="80" zoomScalePageLayoutView="70" workbookViewId="0">
      <selection activeCell="C11" sqref="C11"/>
    </sheetView>
  </sheetViews>
  <sheetFormatPr defaultColWidth="9.140625" defaultRowHeight="15" x14ac:dyDescent="0.25"/>
  <cols>
    <col min="1" max="1" width="41.42578125" style="71" customWidth="1"/>
    <col min="2" max="2" width="7.7109375" style="71" customWidth="1"/>
    <col min="3" max="3" width="38.7109375" style="66" customWidth="1"/>
    <col min="4" max="4" width="28" style="66" customWidth="1"/>
    <col min="5" max="5" width="29.28515625" style="66" customWidth="1"/>
    <col min="6" max="6" width="28.42578125" style="72" customWidth="1"/>
    <col min="7" max="7" width="28.140625" style="66" customWidth="1"/>
    <col min="8" max="8" width="23.85546875" style="66" customWidth="1"/>
    <col min="9" max="9" width="19.7109375" style="66" customWidth="1"/>
    <col min="10" max="10" width="9.140625" style="66"/>
    <col min="11" max="12" width="9.140625" style="66" customWidth="1"/>
    <col min="13" max="13" width="9.42578125" style="66" hidden="1" customWidth="1"/>
    <col min="14" max="14" width="9.140625" style="66" hidden="1" customWidth="1"/>
    <col min="15" max="15" width="17.28515625" style="66" hidden="1" customWidth="1"/>
    <col min="16" max="16" width="12" style="66" hidden="1" customWidth="1"/>
    <col min="17" max="17" width="17.28515625" style="66" hidden="1" customWidth="1"/>
    <col min="18" max="18" width="12" style="66" hidden="1" customWidth="1"/>
    <col min="19" max="19" width="13.28515625" style="66" hidden="1" customWidth="1"/>
    <col min="20" max="20" width="9.140625" style="66" customWidth="1"/>
    <col min="21" max="16384" width="9.140625" style="66"/>
  </cols>
  <sheetData>
    <row r="1" spans="1:19" ht="41.25" customHeight="1" thickBot="1" x14ac:dyDescent="0.3">
      <c r="A1" s="132" t="s">
        <v>0</v>
      </c>
      <c r="B1" s="133"/>
      <c r="C1" s="51" t="s">
        <v>1</v>
      </c>
      <c r="D1" s="51" t="s">
        <v>2</v>
      </c>
      <c r="E1" s="51" t="s">
        <v>3</v>
      </c>
      <c r="F1" s="51" t="s">
        <v>4</v>
      </c>
      <c r="G1" s="117" t="s">
        <v>5</v>
      </c>
      <c r="H1" s="115"/>
    </row>
    <row r="2" spans="1:19" ht="41.25" customHeight="1" thickBot="1" x14ac:dyDescent="0.3">
      <c r="A2" s="134" t="str">
        <f>Q5</f>
        <v>Parzialmente in linea</v>
      </c>
      <c r="B2" s="135"/>
      <c r="C2" s="52" t="str">
        <f>Q10</f>
        <v>Non in linea</v>
      </c>
      <c r="D2" s="53" t="str">
        <f>Q12</f>
        <v>Parzialmente in linea</v>
      </c>
      <c r="E2" s="54" t="str">
        <f>Q15</f>
        <v>In linea</v>
      </c>
      <c r="F2" s="54" t="str">
        <f>Q16</f>
        <v>Parzialmente in linea</v>
      </c>
      <c r="G2" s="118" t="str">
        <f>Q20</f>
        <v>In linea</v>
      </c>
      <c r="H2" s="116"/>
    </row>
    <row r="3" spans="1:19" ht="51" customHeight="1" thickBot="1" x14ac:dyDescent="0.3">
      <c r="A3" s="139" t="s">
        <v>6</v>
      </c>
      <c r="B3" s="139"/>
      <c r="C3" s="139"/>
      <c r="D3" s="139"/>
      <c r="E3" s="139"/>
      <c r="F3" s="139"/>
      <c r="G3" s="139"/>
      <c r="H3" s="139"/>
    </row>
    <row r="4" spans="1:19" ht="47.25" customHeight="1" thickBot="1" x14ac:dyDescent="0.3">
      <c r="A4" s="55" t="s">
        <v>7</v>
      </c>
      <c r="B4" s="86" t="s">
        <v>8</v>
      </c>
      <c r="C4" s="48" t="s">
        <v>9</v>
      </c>
      <c r="D4" s="49" t="s">
        <v>10</v>
      </c>
      <c r="E4" s="50" t="s">
        <v>11</v>
      </c>
      <c r="F4" s="55" t="s">
        <v>12</v>
      </c>
      <c r="G4" s="55" t="s">
        <v>13</v>
      </c>
      <c r="H4" s="55" t="s">
        <v>14</v>
      </c>
      <c r="I4" s="127" t="s">
        <v>15</v>
      </c>
      <c r="M4" s="128">
        <v>2019</v>
      </c>
      <c r="N4" s="128"/>
      <c r="O4" s="128">
        <v>2020</v>
      </c>
      <c r="P4" s="128"/>
      <c r="Q4" s="128">
        <v>2021</v>
      </c>
      <c r="R4" s="128"/>
      <c r="S4" s="66" t="s">
        <v>11</v>
      </c>
    </row>
    <row r="5" spans="1:19" ht="33" customHeight="1" thickBot="1" x14ac:dyDescent="0.3">
      <c r="A5" s="129" t="s">
        <v>16</v>
      </c>
      <c r="B5" s="129" t="s">
        <v>17</v>
      </c>
      <c r="C5" s="87" t="s">
        <v>18</v>
      </c>
      <c r="D5" s="97">
        <v>4</v>
      </c>
      <c r="E5" s="56" t="s">
        <v>19</v>
      </c>
      <c r="F5" s="106">
        <f>PSTRAT_DATA!B25</f>
        <v>5</v>
      </c>
      <c r="G5" s="106">
        <v>9</v>
      </c>
      <c r="H5" s="106">
        <v>9</v>
      </c>
      <c r="I5" s="106">
        <f>AVERAGE(F5:H5)</f>
        <v>7.666666666666667</v>
      </c>
      <c r="M5" s="66" t="str">
        <f>IF(N5=N6=N7=N8=N9,"In linea","Parzialmente in linea")</f>
        <v>Parzialmente in linea</v>
      </c>
      <c r="N5" s="66" t="str">
        <f>IF(F5&gt;S5,"In linea","Non Valutabile")</f>
        <v>In linea</v>
      </c>
      <c r="O5" s="66" t="str">
        <f>IF(P5=P6=P7=P8=P9,"In linea","Parzialmente in linea")</f>
        <v>Parzialmente in linea</v>
      </c>
      <c r="P5" s="66" t="str">
        <f>IF(ISBLANK(G5),"In valutazione",IF(G5="Non valutabile","Non valutabile",IF(G5&gt;=S5,"In linea",IF(G5&lt;S5,"Non in linea",))))</f>
        <v>In linea</v>
      </c>
      <c r="Q5" s="66" t="str">
        <f>IF(R5=R6=R7=R8=R9,"In linea","Parzialmente in linea")</f>
        <v>Parzialmente in linea</v>
      </c>
      <c r="R5" s="66" t="str">
        <f>IF(ISBLANK(I5),"In valutazione",IF(I5="Non valutabile","Non valutabile",IF(I5&gt;=S5,"In linea",IF(I5&lt;S5,"Non in linea",))))</f>
        <v>In linea</v>
      </c>
      <c r="S5" s="108">
        <v>4</v>
      </c>
    </row>
    <row r="6" spans="1:19" ht="39.75" customHeight="1" thickBot="1" x14ac:dyDescent="0.3">
      <c r="A6" s="130"/>
      <c r="B6" s="130"/>
      <c r="C6" s="87" t="s">
        <v>20</v>
      </c>
      <c r="D6" s="58" t="s">
        <v>21</v>
      </c>
      <c r="E6" s="59" t="s">
        <v>22</v>
      </c>
      <c r="F6" s="106">
        <v>10</v>
      </c>
      <c r="G6" s="75">
        <v>5</v>
      </c>
      <c r="H6" s="75">
        <v>5</v>
      </c>
      <c r="I6" s="157">
        <f t="shared" ref="I6:I20" si="0">AVERAGE(F6:H6)</f>
        <v>6.666666666666667</v>
      </c>
      <c r="N6" s="66" t="str">
        <f t="shared" ref="N6:N11" si="1">IF(F6&gt;S6,"In linea","Non Valutabile")</f>
        <v>In linea</v>
      </c>
      <c r="P6" s="66" t="str">
        <f t="shared" ref="P6:P20" si="2">IF(ISBLANK(G6),"In valutazione",IF(G6="Non valutabile","Non valutabile",IF(G6&gt;=S6,"In linea",IF(G6&lt;S6,"Non in linea",))))</f>
        <v>Non in linea</v>
      </c>
      <c r="R6" s="66" t="str">
        <f t="shared" ref="R6:R20" si="3">IF(ISBLANK(I6),"In valutazione",IF(I6="Non valutabile","Non valutabile",IF(I6&gt;=S6,"In linea",IF(I6&lt;S6,"Non in linea",))))</f>
        <v>Non in linea</v>
      </c>
      <c r="S6" s="108">
        <v>6.9</v>
      </c>
    </row>
    <row r="7" spans="1:19" ht="58.5" customHeight="1" thickBot="1" x14ac:dyDescent="0.3">
      <c r="A7" s="130"/>
      <c r="B7" s="130"/>
      <c r="C7" s="87" t="s">
        <v>23</v>
      </c>
      <c r="D7" s="58" t="s">
        <v>24</v>
      </c>
      <c r="E7" s="59" t="s">
        <v>25</v>
      </c>
      <c r="F7" s="107">
        <v>0</v>
      </c>
      <c r="G7" s="124" t="s">
        <v>26</v>
      </c>
      <c r="H7" s="107">
        <v>0</v>
      </c>
      <c r="I7" s="106">
        <f t="shared" si="0"/>
        <v>0</v>
      </c>
      <c r="N7" s="66" t="str">
        <f>IF(F7&gt;S7,"In linea","Non in linea")</f>
        <v>Non in linea</v>
      </c>
      <c r="P7" s="66" t="str">
        <f t="shared" si="2"/>
        <v>In linea</v>
      </c>
      <c r="R7" s="66" t="str">
        <f t="shared" si="3"/>
        <v>Non in linea</v>
      </c>
      <c r="S7" s="109" t="s">
        <v>27</v>
      </c>
    </row>
    <row r="8" spans="1:19" ht="50.45" customHeight="1" thickBot="1" x14ac:dyDescent="0.3">
      <c r="A8" s="130"/>
      <c r="B8" s="130"/>
      <c r="C8" s="87" t="s">
        <v>28</v>
      </c>
      <c r="D8" s="98">
        <v>7</v>
      </c>
      <c r="E8" s="99" t="s">
        <v>29</v>
      </c>
      <c r="F8" s="106">
        <v>7</v>
      </c>
      <c r="G8" s="75">
        <v>8</v>
      </c>
      <c r="H8" s="75">
        <v>8</v>
      </c>
      <c r="I8" s="156">
        <f>AVERAGE(F8:H8)</f>
        <v>7.666666666666667</v>
      </c>
      <c r="N8" s="66" t="str">
        <f>IF(F8&gt;S8,"In linea","Non in linea")</f>
        <v>Non in linea</v>
      </c>
      <c r="P8" s="66" t="str">
        <f t="shared" si="2"/>
        <v>Non in linea</v>
      </c>
      <c r="R8" s="66" t="str">
        <f t="shared" si="3"/>
        <v>Non in linea</v>
      </c>
      <c r="S8" s="108">
        <v>10</v>
      </c>
    </row>
    <row r="9" spans="1:19" ht="52.5" customHeight="1" thickBot="1" x14ac:dyDescent="0.3">
      <c r="A9" s="131"/>
      <c r="B9" s="131"/>
      <c r="C9" s="87" t="s">
        <v>30</v>
      </c>
      <c r="D9" s="98">
        <v>0</v>
      </c>
      <c r="E9" s="99">
        <v>4</v>
      </c>
      <c r="F9" s="106">
        <v>4</v>
      </c>
      <c r="G9" s="75">
        <v>4</v>
      </c>
      <c r="H9" s="75">
        <v>4</v>
      </c>
      <c r="I9" s="75">
        <f t="shared" si="0"/>
        <v>4</v>
      </c>
      <c r="N9" s="66" t="str">
        <f>IF(F9&gt;S9,"In linea","Non in linea")</f>
        <v>In linea</v>
      </c>
      <c r="P9" s="66" t="str">
        <f t="shared" si="2"/>
        <v>In linea</v>
      </c>
      <c r="R9" s="66" t="str">
        <f t="shared" si="3"/>
        <v>In linea</v>
      </c>
      <c r="S9" s="108">
        <v>3.99</v>
      </c>
    </row>
    <row r="10" spans="1:19" ht="41.25" customHeight="1" thickBot="1" x14ac:dyDescent="0.3">
      <c r="A10" s="129" t="s">
        <v>31</v>
      </c>
      <c r="B10" s="129" t="s">
        <v>32</v>
      </c>
      <c r="C10" s="88" t="s">
        <v>33</v>
      </c>
      <c r="D10" s="100">
        <v>0.51</v>
      </c>
      <c r="E10" s="101" t="s">
        <v>34</v>
      </c>
      <c r="F10" s="68">
        <f>PSTRAT_DATA!D104</f>
        <v>0.64021164021164023</v>
      </c>
      <c r="G10" s="122" t="s">
        <v>35</v>
      </c>
      <c r="H10" s="122" t="s">
        <v>35</v>
      </c>
      <c r="I10" s="122" t="s">
        <v>35</v>
      </c>
      <c r="M10" s="66" t="str">
        <f>IF(N10=N11,"In linea","Non valutabile")</f>
        <v>In linea</v>
      </c>
      <c r="N10" s="66" t="str">
        <f t="shared" si="1"/>
        <v>In linea</v>
      </c>
      <c r="O10" s="66" t="str">
        <f>IF(P10=P11,"In linea","Non in linea")</f>
        <v>Non in linea</v>
      </c>
      <c r="P10" s="66" t="str">
        <f t="shared" si="2"/>
        <v>Non valutabile</v>
      </c>
      <c r="Q10" s="66" t="str">
        <f>IF(R10=R11,"Non valutabile","Non in linea")</f>
        <v>Non in linea</v>
      </c>
      <c r="R10" s="66" t="str">
        <f t="shared" si="3"/>
        <v>Non valutabile</v>
      </c>
      <c r="S10" s="111">
        <v>0.51</v>
      </c>
    </row>
    <row r="11" spans="1:19" ht="30" customHeight="1" thickBot="1" x14ac:dyDescent="0.3">
      <c r="A11" s="130"/>
      <c r="B11" s="130"/>
      <c r="C11" s="102" t="s">
        <v>36</v>
      </c>
      <c r="D11" s="103">
        <v>0</v>
      </c>
      <c r="E11" s="60" t="s">
        <v>37</v>
      </c>
      <c r="F11" s="106" t="s">
        <v>38</v>
      </c>
      <c r="G11" s="125" t="s">
        <v>39</v>
      </c>
      <c r="H11" s="125" t="s">
        <v>39</v>
      </c>
      <c r="I11" s="125" t="s">
        <v>39</v>
      </c>
      <c r="N11" s="66" t="str">
        <f t="shared" si="1"/>
        <v>In linea</v>
      </c>
      <c r="P11" s="66" t="s">
        <v>40</v>
      </c>
      <c r="R11" s="66" t="str">
        <f t="shared" si="3"/>
        <v>In linea</v>
      </c>
      <c r="S11" s="108"/>
    </row>
    <row r="12" spans="1:19" ht="35.25" customHeight="1" thickBot="1" x14ac:dyDescent="0.3">
      <c r="A12" s="136" t="s">
        <v>41</v>
      </c>
      <c r="B12" s="129" t="s">
        <v>42</v>
      </c>
      <c r="C12" s="88" t="s">
        <v>43</v>
      </c>
      <c r="D12" s="104">
        <v>6.4000000000000001E-2</v>
      </c>
      <c r="E12" s="60" t="s">
        <v>44</v>
      </c>
      <c r="F12" s="123">
        <v>0.158</v>
      </c>
      <c r="G12" s="123">
        <v>7.6999999999999999E-2</v>
      </c>
      <c r="H12" s="123">
        <v>5.8999999999999997E-2</v>
      </c>
      <c r="I12" s="123">
        <f t="shared" si="0"/>
        <v>9.799999999999999E-2</v>
      </c>
      <c r="M12" s="66" t="str">
        <f>IF(N12=N14,"Non valutabile","Parzialmente in linea")</f>
        <v>Parzialmente in linea</v>
      </c>
      <c r="N12" s="66" t="str">
        <f t="shared" ref="N12:N18" si="4">IF(F12&gt;=S12,"In linea","Non valutabile")</f>
        <v>In linea</v>
      </c>
      <c r="O12" s="66" t="str">
        <f>IF(P12=P14,"In linea","Parzialmente in linea")</f>
        <v>Parzialmente in linea</v>
      </c>
      <c r="P12" s="66" t="str">
        <f t="shared" si="2"/>
        <v>In linea</v>
      </c>
      <c r="Q12" s="66" t="str">
        <f>IF(R12=R14,"In linea","Parzialmente in linea")</f>
        <v>Parzialmente in linea</v>
      </c>
      <c r="R12" s="66" t="str">
        <f t="shared" si="3"/>
        <v>In linea</v>
      </c>
      <c r="S12" s="111">
        <v>0.06</v>
      </c>
    </row>
    <row r="13" spans="1:19" ht="35.25" customHeight="1" thickBot="1" x14ac:dyDescent="0.3">
      <c r="A13" s="137"/>
      <c r="B13" s="130"/>
      <c r="C13" s="89" t="s">
        <v>45</v>
      </c>
      <c r="D13" s="59" t="s">
        <v>46</v>
      </c>
      <c r="E13" s="58" t="s">
        <v>47</v>
      </c>
      <c r="F13" s="121">
        <v>15137</v>
      </c>
      <c r="G13" s="121">
        <v>16665</v>
      </c>
      <c r="H13" s="121">
        <v>3798</v>
      </c>
      <c r="I13" s="121">
        <f t="shared" si="0"/>
        <v>11866.666666666666</v>
      </c>
      <c r="N13" s="66" t="str">
        <f>IF(F13&gt;=S13,"In linea","Non in linea")</f>
        <v>Non in linea</v>
      </c>
      <c r="P13" s="66" t="str">
        <f t="shared" si="2"/>
        <v>Non in linea</v>
      </c>
      <c r="R13" s="66" t="str">
        <f t="shared" si="3"/>
        <v>Non in linea</v>
      </c>
      <c r="S13" s="112">
        <v>21980</v>
      </c>
    </row>
    <row r="14" spans="1:19" ht="52.5" customHeight="1" thickBot="1" x14ac:dyDescent="0.3">
      <c r="A14" s="138"/>
      <c r="B14" s="131"/>
      <c r="C14" s="61" t="s">
        <v>48</v>
      </c>
      <c r="D14" s="105">
        <v>0</v>
      </c>
      <c r="E14" s="57" t="s">
        <v>49</v>
      </c>
      <c r="F14" s="110">
        <v>0</v>
      </c>
      <c r="G14" s="75">
        <v>0</v>
      </c>
      <c r="H14" s="75">
        <v>1</v>
      </c>
      <c r="I14" s="156">
        <f t="shared" si="0"/>
        <v>0.33333333333333331</v>
      </c>
      <c r="N14" s="66" t="str">
        <f>IF(F14&gt;=S14,"Non valutabile","Non in linea")</f>
        <v>Non in linea</v>
      </c>
      <c r="P14" s="66" t="str">
        <f t="shared" si="2"/>
        <v>Non in linea</v>
      </c>
      <c r="R14" s="66" t="str">
        <f t="shared" si="3"/>
        <v>Non in linea</v>
      </c>
      <c r="S14" s="113">
        <v>3.9</v>
      </c>
    </row>
    <row r="15" spans="1:19" ht="91.5" customHeight="1" thickBot="1" x14ac:dyDescent="0.3">
      <c r="A15" s="91" t="s">
        <v>50</v>
      </c>
      <c r="B15" s="79" t="s">
        <v>51</v>
      </c>
      <c r="C15" s="62" t="s">
        <v>52</v>
      </c>
      <c r="D15" s="101">
        <v>23</v>
      </c>
      <c r="E15" s="60" t="s">
        <v>53</v>
      </c>
      <c r="F15" s="107">
        <v>35</v>
      </c>
      <c r="G15" s="107">
        <v>30</v>
      </c>
      <c r="H15" s="75">
        <v>66</v>
      </c>
      <c r="I15" s="107">
        <f t="shared" si="0"/>
        <v>43.666666666666664</v>
      </c>
      <c r="M15" s="66" t="str">
        <f>N15</f>
        <v>In linea</v>
      </c>
      <c r="N15" s="66" t="str">
        <f t="shared" si="4"/>
        <v>In linea</v>
      </c>
      <c r="O15" s="66" t="str">
        <f>P15</f>
        <v>In linea</v>
      </c>
      <c r="P15" s="66" t="str">
        <f t="shared" si="2"/>
        <v>In linea</v>
      </c>
      <c r="Q15" s="66" t="str">
        <f>R15</f>
        <v>In linea</v>
      </c>
      <c r="R15" s="66" t="str">
        <f t="shared" si="3"/>
        <v>In linea</v>
      </c>
      <c r="S15" s="69">
        <v>23</v>
      </c>
    </row>
    <row r="16" spans="1:19" ht="34.5" customHeight="1" thickBot="1" x14ac:dyDescent="0.3">
      <c r="A16" s="129" t="s">
        <v>54</v>
      </c>
      <c r="B16" s="129" t="s">
        <v>55</v>
      </c>
      <c r="C16" s="62" t="s">
        <v>56</v>
      </c>
      <c r="D16" s="60" t="s">
        <v>57</v>
      </c>
      <c r="E16" s="60" t="s">
        <v>58</v>
      </c>
      <c r="F16" s="114">
        <v>195</v>
      </c>
      <c r="G16" s="75">
        <v>136</v>
      </c>
      <c r="H16" s="114">
        <v>168</v>
      </c>
      <c r="I16" s="114">
        <f t="shared" si="0"/>
        <v>166.33333333333334</v>
      </c>
      <c r="M16" s="66" t="str">
        <f>IF(N16=N17=N18=N19,"Non valutabile","Parzialmente in linea")</f>
        <v>Parzialmente in linea</v>
      </c>
      <c r="N16" s="66" t="str">
        <f t="shared" si="4"/>
        <v>In linea</v>
      </c>
      <c r="O16" s="66" t="str">
        <f>IF(P16=P17=P18=P19,"In linea","Parzialmente in linea")</f>
        <v>Parzialmente in linea</v>
      </c>
      <c r="P16" s="66" t="str">
        <f t="shared" si="2"/>
        <v>Non in linea</v>
      </c>
      <c r="Q16" s="66" t="str">
        <f>IF(R16=R17=R18=R19,"Non in linea","Parzialmente in linea")</f>
        <v>Parzialmente in linea</v>
      </c>
      <c r="R16" s="66" t="str">
        <f t="shared" si="3"/>
        <v>Non in linea</v>
      </c>
      <c r="S16" s="66">
        <v>190</v>
      </c>
    </row>
    <row r="17" spans="1:19" ht="42.75" customHeight="1" thickBot="1" x14ac:dyDescent="0.3">
      <c r="A17" s="130"/>
      <c r="B17" s="130"/>
      <c r="C17" s="62" t="s">
        <v>59</v>
      </c>
      <c r="D17" s="60" t="s">
        <v>60</v>
      </c>
      <c r="E17" s="60" t="s">
        <v>61</v>
      </c>
      <c r="F17" s="114" t="s">
        <v>62</v>
      </c>
      <c r="G17" s="114" t="s">
        <v>62</v>
      </c>
      <c r="H17" s="114" t="s">
        <v>62</v>
      </c>
      <c r="I17" s="114" t="s">
        <v>62</v>
      </c>
      <c r="N17" s="66" t="str">
        <f t="shared" si="4"/>
        <v>In linea</v>
      </c>
      <c r="P17" s="66" t="str">
        <f t="shared" si="2"/>
        <v>In linea</v>
      </c>
      <c r="R17" s="66" t="str">
        <f t="shared" si="3"/>
        <v>In linea</v>
      </c>
      <c r="S17" s="66">
        <v>0.9</v>
      </c>
    </row>
    <row r="18" spans="1:19" ht="32.25" customHeight="1" thickBot="1" x14ac:dyDescent="0.3">
      <c r="A18" s="130"/>
      <c r="B18" s="130"/>
      <c r="C18" s="62" t="s">
        <v>63</v>
      </c>
      <c r="D18" s="60" t="s">
        <v>64</v>
      </c>
      <c r="E18" s="60" t="s">
        <v>65</v>
      </c>
      <c r="F18" s="114" t="s">
        <v>38</v>
      </c>
      <c r="G18" s="114" t="s">
        <v>38</v>
      </c>
      <c r="H18" s="114" t="s">
        <v>38</v>
      </c>
      <c r="I18" s="114" t="s">
        <v>38</v>
      </c>
      <c r="N18" s="66" t="str">
        <f t="shared" si="4"/>
        <v>In linea</v>
      </c>
      <c r="P18" s="66" t="str">
        <f t="shared" si="2"/>
        <v>In linea</v>
      </c>
      <c r="R18" s="66" t="str">
        <f t="shared" si="3"/>
        <v>In linea</v>
      </c>
      <c r="S18" s="66">
        <v>0.9</v>
      </c>
    </row>
    <row r="19" spans="1:19" ht="46.5" customHeight="1" thickBot="1" x14ac:dyDescent="0.3">
      <c r="A19" s="131"/>
      <c r="B19" s="131"/>
      <c r="C19" s="62" t="s">
        <v>66</v>
      </c>
      <c r="D19" s="60" t="s">
        <v>67</v>
      </c>
      <c r="E19" s="60" t="s">
        <v>68</v>
      </c>
      <c r="F19" s="120">
        <v>724</v>
      </c>
      <c r="G19" s="107">
        <v>900</v>
      </c>
      <c r="H19" s="107">
        <v>1088</v>
      </c>
      <c r="I19" s="75">
        <f t="shared" si="0"/>
        <v>904</v>
      </c>
      <c r="N19" s="66" t="str">
        <f>IF(F19&gt;=S19,"In linea","Non in linea")</f>
        <v>Non in linea</v>
      </c>
      <c r="P19" s="66" t="str">
        <f t="shared" si="2"/>
        <v>In linea</v>
      </c>
      <c r="R19" s="66" t="str">
        <f t="shared" si="3"/>
        <v>In linea</v>
      </c>
      <c r="S19" s="66">
        <v>800</v>
      </c>
    </row>
    <row r="20" spans="1:19" ht="148.5" customHeight="1" thickBot="1" x14ac:dyDescent="0.3">
      <c r="A20" s="75" t="s">
        <v>69</v>
      </c>
      <c r="B20" s="75" t="s">
        <v>70</v>
      </c>
      <c r="C20" s="90" t="s">
        <v>71</v>
      </c>
      <c r="D20" s="58" t="s">
        <v>72</v>
      </c>
      <c r="E20" s="83" t="s">
        <v>73</v>
      </c>
      <c r="F20" s="126">
        <v>3</v>
      </c>
      <c r="G20" s="126">
        <v>3</v>
      </c>
      <c r="H20" s="126">
        <v>3</v>
      </c>
      <c r="I20" s="126">
        <f t="shared" si="0"/>
        <v>3</v>
      </c>
      <c r="M20" s="66" t="str">
        <f>N20</f>
        <v>In linea</v>
      </c>
      <c r="N20" s="66" t="str">
        <f t="shared" ref="N20" si="5">IF(F20&gt;S20,"In linea","Non valutabile")</f>
        <v>In linea</v>
      </c>
      <c r="O20" s="66" t="str">
        <f>P20</f>
        <v>In linea</v>
      </c>
      <c r="P20" s="66" t="str">
        <f t="shared" si="2"/>
        <v>In linea</v>
      </c>
      <c r="Q20" s="66" t="str">
        <f>R20</f>
        <v>In linea</v>
      </c>
      <c r="R20" s="66" t="str">
        <f t="shared" si="3"/>
        <v>In linea</v>
      </c>
      <c r="S20" s="66">
        <v>1</v>
      </c>
    </row>
    <row r="21" spans="1:19" x14ac:dyDescent="0.25">
      <c r="C21" s="63"/>
      <c r="D21" s="64"/>
      <c r="E21" s="65"/>
    </row>
  </sheetData>
  <mergeCells count="14">
    <mergeCell ref="Q4:R4"/>
    <mergeCell ref="O4:P4"/>
    <mergeCell ref="A16:A19"/>
    <mergeCell ref="B16:B19"/>
    <mergeCell ref="A1:B1"/>
    <mergeCell ref="A2:B2"/>
    <mergeCell ref="A10:A11"/>
    <mergeCell ref="M4:N4"/>
    <mergeCell ref="A12:A14"/>
    <mergeCell ref="B12:B14"/>
    <mergeCell ref="A3:H3"/>
    <mergeCell ref="A5:A9"/>
    <mergeCell ref="B5:B9"/>
    <mergeCell ref="B10:B11"/>
  </mergeCells>
  <phoneticPr fontId="18" type="noConversion"/>
  <conditionalFormatting sqref="F10">
    <cfRule type="cellIs" dxfId="125" priority="82" operator="greaterThan">
      <formula>0.51</formula>
    </cfRule>
    <cfRule type="cellIs" dxfId="124" priority="136" operator="greaterThan">
      <formula>0.569</formula>
    </cfRule>
  </conditionalFormatting>
  <conditionalFormatting sqref="F14">
    <cfRule type="cellIs" dxfId="123" priority="78" operator="greaterThan">
      <formula>3.9</formula>
    </cfRule>
    <cfRule type="cellIs" dxfId="122" priority="132" operator="greaterThan">
      <formula>16</formula>
    </cfRule>
  </conditionalFormatting>
  <conditionalFormatting sqref="F15">
    <cfRule type="cellIs" dxfId="121" priority="77" operator="greaterThan">
      <formula>23</formula>
    </cfRule>
    <cfRule type="cellIs" dxfId="120" priority="131" operator="greaterThan">
      <formula>0.3</formula>
    </cfRule>
  </conditionalFormatting>
  <conditionalFormatting sqref="F16:F18">
    <cfRule type="cellIs" dxfId="119" priority="128" operator="greaterThan">
      <formula>14014.4</formula>
    </cfRule>
    <cfRule type="cellIs" dxfId="118" priority="129" operator="greaterThan">
      <formula>14014.4</formula>
    </cfRule>
    <cfRule type="cellIs" dxfId="117" priority="130" operator="greaterThan">
      <formula>14014.4</formula>
    </cfRule>
  </conditionalFormatting>
  <conditionalFormatting sqref="F20">
    <cfRule type="cellIs" dxfId="116" priority="126" operator="between">
      <formula>1</formula>
      <formula>10</formula>
    </cfRule>
    <cfRule type="cellIs" dxfId="115" priority="127" operator="greaterThan">
      <formula>3</formula>
    </cfRule>
  </conditionalFormatting>
  <conditionalFormatting sqref="F10">
    <cfRule type="cellIs" dxfId="114" priority="112" operator="greaterThan">
      <formula>0.429</formula>
    </cfRule>
  </conditionalFormatting>
  <conditionalFormatting sqref="F11">
    <cfRule type="cellIs" dxfId="113" priority="81" operator="greaterThan">
      <formula>0.9</formula>
    </cfRule>
    <cfRule type="cellIs" dxfId="112" priority="98" operator="greaterThan">
      <formula>0.402</formula>
    </cfRule>
    <cfRule type="cellIs" dxfId="111" priority="99" operator="greaterThan">
      <formula>0.402</formula>
    </cfRule>
    <cfRule type="cellIs" dxfId="110" priority="100" operator="greaterThan">
      <formula>0.2</formula>
    </cfRule>
  </conditionalFormatting>
  <conditionalFormatting sqref="F5">
    <cfRule type="cellIs" dxfId="109" priority="87" operator="greaterThan">
      <formula>4</formula>
    </cfRule>
  </conditionalFormatting>
  <conditionalFormatting sqref="F6">
    <cfRule type="cellIs" dxfId="108" priority="86" operator="greaterThan">
      <formula>6.9</formula>
    </cfRule>
  </conditionalFormatting>
  <conditionalFormatting sqref="F7">
    <cfRule type="cellIs" dxfId="107" priority="85" operator="greaterThan">
      <formula>0.9</formula>
    </cfRule>
  </conditionalFormatting>
  <conditionalFormatting sqref="F8">
    <cfRule type="cellIs" dxfId="106" priority="84" operator="greaterThan">
      <formula>10</formula>
    </cfRule>
  </conditionalFormatting>
  <conditionalFormatting sqref="F9">
    <cfRule type="cellIs" dxfId="105" priority="70" operator="greaterThan">
      <formula>3</formula>
    </cfRule>
    <cfRule type="cellIs" dxfId="104" priority="71" operator="greaterThan">
      <formula>3</formula>
    </cfRule>
    <cfRule type="cellIs" dxfId="103" priority="72" operator="greaterThan">
      <formula>3</formula>
    </cfRule>
    <cfRule type="cellIs" dxfId="102" priority="83" operator="greaterThan">
      <formula>3</formula>
    </cfRule>
  </conditionalFormatting>
  <conditionalFormatting sqref="F12">
    <cfRule type="cellIs" dxfId="101" priority="80" operator="greaterThan">
      <formula>0.06</formula>
    </cfRule>
  </conditionalFormatting>
  <conditionalFormatting sqref="F13">
    <cfRule type="cellIs" dxfId="100" priority="79" operator="greaterThan">
      <formula>21980</formula>
    </cfRule>
  </conditionalFormatting>
  <conditionalFormatting sqref="F16">
    <cfRule type="cellIs" dxfId="99" priority="76" operator="greaterThan">
      <formula>190</formula>
    </cfRule>
  </conditionalFormatting>
  <conditionalFormatting sqref="F17">
    <cfRule type="cellIs" dxfId="98" priority="75" operator="greaterThan">
      <formula>0.9</formula>
    </cfRule>
  </conditionalFormatting>
  <conditionalFormatting sqref="F18">
    <cfRule type="cellIs" dxfId="97" priority="74" operator="greaterThan">
      <formula>0.9</formula>
    </cfRule>
  </conditionalFormatting>
  <conditionalFormatting sqref="F19">
    <cfRule type="cellIs" dxfId="96" priority="66" operator="lessThan">
      <formula>800</formula>
    </cfRule>
    <cfRule type="cellIs" dxfId="95" priority="67" operator="lessThan">
      <formula>800</formula>
    </cfRule>
    <cfRule type="cellIs" dxfId="94" priority="68" operator="lessThan">
      <formula>800</formula>
    </cfRule>
    <cfRule type="cellIs" dxfId="93" priority="69" operator="greaterThan">
      <formula>0.9</formula>
    </cfRule>
  </conditionalFormatting>
  <conditionalFormatting sqref="G5">
    <cfRule type="cellIs" dxfId="92" priority="65" operator="greaterThan">
      <formula>4</formula>
    </cfRule>
  </conditionalFormatting>
  <conditionalFormatting sqref="G7">
    <cfRule type="colorScale" priority="61">
      <colorScale>
        <cfvo type="num" val="$S$7"/>
        <cfvo type="num" val="$S$7"/>
        <color theme="5" tint="0.39997558519241921"/>
        <color theme="9" tint="0.39997558519241921"/>
      </colorScale>
    </cfRule>
  </conditionalFormatting>
  <conditionalFormatting sqref="G8">
    <cfRule type="colorScale" priority="60">
      <colorScale>
        <cfvo type="num" val="$S$8"/>
        <cfvo type="num" val="$S$8"/>
        <color theme="5" tint="0.39997558519241921"/>
        <color theme="9" tint="0.39997558519241921"/>
      </colorScale>
    </cfRule>
  </conditionalFormatting>
  <conditionalFormatting sqref="G9">
    <cfRule type="colorScale" priority="59">
      <colorScale>
        <cfvo type="num" val="$S$9"/>
        <cfvo type="num" val="$S$9"/>
        <color theme="5" tint="0.39997558519241921"/>
        <color theme="9" tint="0.39997558519241921"/>
      </colorScale>
    </cfRule>
  </conditionalFormatting>
  <conditionalFormatting sqref="G14">
    <cfRule type="colorScale" priority="57">
      <colorScale>
        <cfvo type="num" val="$S$14"/>
        <cfvo type="num" val="$S$14"/>
        <color theme="5" tint="0.39997558519241921"/>
        <color theme="9" tint="0.39997558519241921"/>
      </colorScale>
    </cfRule>
  </conditionalFormatting>
  <conditionalFormatting sqref="G16">
    <cfRule type="colorScale" priority="55">
      <colorScale>
        <cfvo type="num" val="$S$16"/>
        <cfvo type="num" val="$S$16"/>
        <color theme="5" tint="0.39997558519241921"/>
        <color theme="9" tint="0.39997558519241921"/>
      </colorScale>
    </cfRule>
  </conditionalFormatting>
  <conditionalFormatting sqref="G17:I18">
    <cfRule type="cellIs" dxfId="91" priority="48" operator="greaterThan">
      <formula>14014.4</formula>
    </cfRule>
    <cfRule type="cellIs" dxfId="90" priority="49" operator="greaterThan">
      <formula>14014.4</formula>
    </cfRule>
    <cfRule type="cellIs" dxfId="89" priority="50" operator="greaterThan">
      <formula>14014.4</formula>
    </cfRule>
  </conditionalFormatting>
  <conditionalFormatting sqref="G17:I17">
    <cfRule type="cellIs" dxfId="88" priority="47" operator="greaterThan">
      <formula>0.9</formula>
    </cfRule>
  </conditionalFormatting>
  <conditionalFormatting sqref="G18:I18">
    <cfRule type="cellIs" dxfId="87" priority="46" operator="greaterThan">
      <formula>0.9</formula>
    </cfRule>
  </conditionalFormatting>
  <conditionalFormatting sqref="G15">
    <cfRule type="cellIs" dxfId="86" priority="44" operator="greaterThan">
      <formula>23</formula>
    </cfRule>
    <cfRule type="cellIs" dxfId="85" priority="45" operator="greaterThan">
      <formula>0.3</formula>
    </cfRule>
  </conditionalFormatting>
  <conditionalFormatting sqref="G19:H19">
    <cfRule type="cellIs" dxfId="84" priority="42" operator="greaterThan">
      <formula>23</formula>
    </cfRule>
    <cfRule type="cellIs" dxfId="83" priority="43" operator="greaterThan">
      <formula>0.3</formula>
    </cfRule>
  </conditionalFormatting>
  <conditionalFormatting sqref="G20">
    <cfRule type="cellIs" dxfId="82" priority="40" operator="between">
      <formula>1</formula>
      <formula>10</formula>
    </cfRule>
    <cfRule type="cellIs" dxfId="81" priority="41" operator="greaterThan">
      <formula>3</formula>
    </cfRule>
  </conditionalFormatting>
  <conditionalFormatting sqref="G6">
    <cfRule type="cellIs" dxfId="80" priority="34" operator="lessThan">
      <formula>7</formula>
    </cfRule>
  </conditionalFormatting>
  <conditionalFormatting sqref="H5:I5 I7">
    <cfRule type="cellIs" dxfId="79" priority="32" operator="greaterThan">
      <formula>4</formula>
    </cfRule>
  </conditionalFormatting>
  <conditionalFormatting sqref="I8">
    <cfRule type="colorScale" priority="30">
      <colorScale>
        <cfvo type="num" val="$S$8"/>
        <cfvo type="num" val="$S$8"/>
        <color theme="5" tint="0.39997558519241921"/>
        <color theme="9" tint="0.39997558519241921"/>
      </colorScale>
    </cfRule>
  </conditionalFormatting>
  <conditionalFormatting sqref="H9:I9">
    <cfRule type="colorScale" priority="29">
      <colorScale>
        <cfvo type="num" val="$S$9"/>
        <cfvo type="num" val="$S$9"/>
        <color theme="5" tint="0.39997558519241921"/>
        <color theme="9" tint="0.39997558519241921"/>
      </colorScale>
    </cfRule>
  </conditionalFormatting>
  <conditionalFormatting sqref="G12:H12">
    <cfRule type="cellIs" dxfId="78" priority="27" operator="greaterThan">
      <formula>0.06</formula>
    </cfRule>
  </conditionalFormatting>
  <conditionalFormatting sqref="I12">
    <cfRule type="cellIs" dxfId="77" priority="25" operator="greaterThan">
      <formula>0.06</formula>
    </cfRule>
  </conditionalFormatting>
  <conditionalFormatting sqref="G13:H13">
    <cfRule type="cellIs" dxfId="76" priority="24" operator="greaterThan">
      <formula>21980</formula>
    </cfRule>
  </conditionalFormatting>
  <conditionalFormatting sqref="I13">
    <cfRule type="cellIs" dxfId="75" priority="22" operator="greaterThan">
      <formula>21980</formula>
    </cfRule>
  </conditionalFormatting>
  <conditionalFormatting sqref="I15">
    <cfRule type="cellIs" dxfId="74" priority="16" operator="greaterThan">
      <formula>23</formula>
    </cfRule>
    <cfRule type="cellIs" dxfId="73" priority="17" operator="greaterThan">
      <formula>0.3</formula>
    </cfRule>
  </conditionalFormatting>
  <conditionalFormatting sqref="H15">
    <cfRule type="colorScale" priority="15">
      <colorScale>
        <cfvo type="num" val="$S$14"/>
        <cfvo type="num" val="$S$14"/>
        <color theme="5" tint="0.39997558519241921"/>
        <color theme="9" tint="0.39997558519241921"/>
      </colorScale>
    </cfRule>
  </conditionalFormatting>
  <conditionalFormatting sqref="H14:I14">
    <cfRule type="colorScale" priority="14">
      <colorScale>
        <cfvo type="num" val="$S$14"/>
        <cfvo type="num" val="$S$14"/>
        <color theme="5" tint="0.39997558519241921"/>
        <color theme="9" tint="0.39997558519241921"/>
      </colorScale>
    </cfRule>
  </conditionalFormatting>
  <conditionalFormatting sqref="H16:I16">
    <cfRule type="cellIs" dxfId="72" priority="11" operator="greaterThan">
      <formula>14014.4</formula>
    </cfRule>
    <cfRule type="cellIs" dxfId="71" priority="12" operator="greaterThan">
      <formula>14014.4</formula>
    </cfRule>
    <cfRule type="cellIs" dxfId="70" priority="13" operator="greaterThan">
      <formula>14014.4</formula>
    </cfRule>
  </conditionalFormatting>
  <conditionalFormatting sqref="H16:I16">
    <cfRule type="cellIs" dxfId="69" priority="10" operator="greaterThan">
      <formula>190</formula>
    </cfRule>
  </conditionalFormatting>
  <conditionalFormatting sqref="I19">
    <cfRule type="colorScale" priority="9">
      <colorScale>
        <cfvo type="num" val="$S$9"/>
        <cfvo type="num" val="$S$9"/>
        <color theme="5" tint="0.39997558519241921"/>
        <color theme="9" tint="0.39997558519241921"/>
      </colorScale>
    </cfRule>
  </conditionalFormatting>
  <conditionalFormatting sqref="H20:I20">
    <cfRule type="cellIs" dxfId="68" priority="7" operator="between">
      <formula>1</formula>
      <formula>10</formula>
    </cfRule>
    <cfRule type="cellIs" dxfId="67" priority="8" operator="greaterThan">
      <formula>3</formula>
    </cfRule>
  </conditionalFormatting>
  <conditionalFormatting sqref="H6">
    <cfRule type="cellIs" dxfId="66" priority="6" operator="lessThan">
      <formula>7</formula>
    </cfRule>
  </conditionalFormatting>
  <conditionalFormatting sqref="H8">
    <cfRule type="colorScale" priority="5">
      <colorScale>
        <cfvo type="num" val="$S$8"/>
        <cfvo type="num" val="$S$8"/>
        <color theme="5" tint="0.39997558519241921"/>
        <color theme="9" tint="0.39997558519241921"/>
      </colorScale>
    </cfRule>
  </conditionalFormatting>
  <conditionalFormatting sqref="H7">
    <cfRule type="cellIs" dxfId="65" priority="4" operator="greaterThan">
      <formula>0.9</formula>
    </cfRule>
  </conditionalFormatting>
  <conditionalFormatting sqref="I6">
    <cfRule type="cellIs" dxfId="0" priority="1" operator="greaterThan">
      <formula>6.9</formula>
    </cfRule>
  </conditionalFormatting>
  <pageMargins left="0.25" right="0.25" top="0.75" bottom="0.75" header="0.3" footer="0.3"/>
  <pageSetup paperSize="9" scale="50" orientation="landscape" r:id="rId1"/>
  <headerFooter>
    <oddHeader>&amp;LAlma Mater Studiorum Università di Bologna
Dipartimento delle Arti DAR&amp;C&amp;"Garamond,Grassetto"Riesame SUA-RD 2022
verifica obiettivi 2019-2021</oddHeader>
  </headerFooter>
  <ignoredErrors>
    <ignoredError sqref="N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0" zoomScaleNormal="80" workbookViewId="0">
      <selection activeCell="A18" sqref="A3:A18"/>
    </sheetView>
  </sheetViews>
  <sheetFormatPr defaultColWidth="9.140625" defaultRowHeight="15" x14ac:dyDescent="0.25"/>
  <cols>
    <col min="1" max="1" width="9.140625" style="66"/>
    <col min="2" max="2" width="32.140625" style="66" customWidth="1"/>
    <col min="3" max="6" width="9.140625" style="66"/>
    <col min="7" max="7" width="50" style="66" customWidth="1"/>
    <col min="8" max="8" width="22.140625" style="66" customWidth="1"/>
    <col min="9" max="9" width="25.7109375" style="66" customWidth="1"/>
    <col min="10" max="10" width="26.28515625" style="66" customWidth="1"/>
    <col min="11" max="11" width="22.7109375" style="66" customWidth="1"/>
    <col min="12" max="12" width="23.42578125" style="66" customWidth="1"/>
    <col min="13" max="13" width="28.140625" style="66" customWidth="1"/>
    <col min="14" max="16384" width="9.140625" style="66"/>
  </cols>
  <sheetData>
    <row r="1" spans="1:13" ht="94.5" customHeight="1" thickBot="1" x14ac:dyDescent="0.3">
      <c r="A1" s="142" t="s">
        <v>74</v>
      </c>
      <c r="B1" s="142" t="s">
        <v>7</v>
      </c>
      <c r="C1" s="142" t="s">
        <v>75</v>
      </c>
      <c r="D1" s="142" t="s">
        <v>76</v>
      </c>
      <c r="E1" s="142" t="s">
        <v>77</v>
      </c>
      <c r="F1" s="142" t="s">
        <v>77</v>
      </c>
      <c r="G1" s="144" t="s">
        <v>9</v>
      </c>
      <c r="H1" s="140" t="s">
        <v>78</v>
      </c>
      <c r="I1" s="141"/>
      <c r="J1" s="140" t="s">
        <v>79</v>
      </c>
      <c r="K1" s="141"/>
      <c r="L1" s="140" t="s">
        <v>80</v>
      </c>
      <c r="M1" s="141"/>
    </row>
    <row r="2" spans="1:13" ht="43.5" customHeight="1" thickBot="1" x14ac:dyDescent="0.3">
      <c r="A2" s="143"/>
      <c r="B2" s="143"/>
      <c r="C2" s="143"/>
      <c r="D2" s="143"/>
      <c r="E2" s="143"/>
      <c r="F2" s="143"/>
      <c r="G2" s="145"/>
      <c r="H2" s="73" t="s">
        <v>81</v>
      </c>
      <c r="I2" s="74" t="s">
        <v>82</v>
      </c>
      <c r="J2" s="74" t="s">
        <v>81</v>
      </c>
      <c r="K2" s="74" t="s">
        <v>82</v>
      </c>
      <c r="L2" s="74" t="s">
        <v>81</v>
      </c>
      <c r="M2" s="74" t="s">
        <v>82</v>
      </c>
    </row>
    <row r="3" spans="1:13" ht="87.75" customHeight="1" thickBot="1" x14ac:dyDescent="0.3">
      <c r="A3" s="67" t="s">
        <v>83</v>
      </c>
      <c r="B3" s="91" t="s">
        <v>16</v>
      </c>
      <c r="C3" s="91" t="s">
        <v>17</v>
      </c>
      <c r="D3" s="75"/>
      <c r="E3" s="76"/>
      <c r="F3" s="76"/>
      <c r="G3" s="87" t="s">
        <v>18</v>
      </c>
      <c r="H3" s="77" t="str">
        <f>'Allegato 01 Riesame DAR'!N5</f>
        <v>In linea</v>
      </c>
      <c r="I3" s="78" t="str">
        <f>'Allegato 01 Riesame DAR'!M5</f>
        <v>Parzialmente in linea</v>
      </c>
      <c r="J3" s="77" t="str">
        <f>'Allegato 01 Riesame DAR'!P5</f>
        <v>In linea</v>
      </c>
      <c r="K3" s="78" t="str">
        <f>'Allegato 01 Riesame DAR'!O5</f>
        <v>Parzialmente in linea</v>
      </c>
      <c r="L3" s="67"/>
      <c r="M3" s="78"/>
    </row>
    <row r="4" spans="1:13" ht="92.25" customHeight="1" thickBot="1" x14ac:dyDescent="0.3">
      <c r="A4" s="67" t="s">
        <v>83</v>
      </c>
      <c r="B4" s="91" t="s">
        <v>16</v>
      </c>
      <c r="C4" s="91" t="s">
        <v>17</v>
      </c>
      <c r="D4" s="75"/>
      <c r="E4" s="76"/>
      <c r="F4" s="76"/>
      <c r="G4" s="87" t="s">
        <v>20</v>
      </c>
      <c r="H4" s="77" t="str">
        <f>'Allegato 01 Riesame DAR'!N6</f>
        <v>In linea</v>
      </c>
      <c r="I4" s="78" t="str">
        <f>'Allegato 01 Riesame DAR'!M5</f>
        <v>Parzialmente in linea</v>
      </c>
      <c r="J4" s="77" t="str">
        <f>'Allegato 01 Riesame DAR'!P6</f>
        <v>Non in linea</v>
      </c>
      <c r="K4" s="78" t="str">
        <f>'Allegato 01 Riesame DAR'!O5</f>
        <v>Parzialmente in linea</v>
      </c>
      <c r="L4" s="67"/>
      <c r="M4" s="78"/>
    </row>
    <row r="5" spans="1:13" ht="76.5" customHeight="1" thickBot="1" x14ac:dyDescent="0.3">
      <c r="A5" s="67" t="s">
        <v>83</v>
      </c>
      <c r="B5" s="91" t="s">
        <v>16</v>
      </c>
      <c r="C5" s="91" t="s">
        <v>17</v>
      </c>
      <c r="D5" s="75"/>
      <c r="E5" s="76"/>
      <c r="F5" s="76"/>
      <c r="G5" s="87" t="s">
        <v>23</v>
      </c>
      <c r="H5" s="77" t="str">
        <f>'Allegato 01 Riesame DAR'!N7</f>
        <v>Non in linea</v>
      </c>
      <c r="I5" s="78" t="str">
        <f>'Allegato 01 Riesame DAR'!M5</f>
        <v>Parzialmente in linea</v>
      </c>
      <c r="J5" s="77" t="str">
        <f>'Allegato 01 Riesame DAR'!P7</f>
        <v>In linea</v>
      </c>
      <c r="K5" s="78" t="str">
        <f>'Allegato 01 Riesame DAR'!O5</f>
        <v>Parzialmente in linea</v>
      </c>
      <c r="L5" s="67"/>
      <c r="M5" s="78"/>
    </row>
    <row r="6" spans="1:13" ht="75" customHeight="1" thickBot="1" x14ac:dyDescent="0.3">
      <c r="A6" s="67" t="s">
        <v>83</v>
      </c>
      <c r="B6" s="91" t="s">
        <v>16</v>
      </c>
      <c r="C6" s="91" t="s">
        <v>17</v>
      </c>
      <c r="D6" s="75"/>
      <c r="E6" s="75"/>
      <c r="F6" s="75"/>
      <c r="G6" s="87" t="s">
        <v>28</v>
      </c>
      <c r="H6" s="77" t="str">
        <f>'Allegato 01 Riesame DAR'!N8</f>
        <v>Non in linea</v>
      </c>
      <c r="I6" s="78" t="str">
        <f>'Allegato 01 Riesame DAR'!M5</f>
        <v>Parzialmente in linea</v>
      </c>
      <c r="J6" s="77" t="str">
        <f>'Allegato 01 Riesame DAR'!P8</f>
        <v>Non in linea</v>
      </c>
      <c r="K6" s="78" t="str">
        <f>'Allegato 01 Riesame DAR'!O5</f>
        <v>Parzialmente in linea</v>
      </c>
      <c r="L6" s="67"/>
      <c r="M6" s="67"/>
    </row>
    <row r="7" spans="1:13" ht="107.25" customHeight="1" thickBot="1" x14ac:dyDescent="0.3">
      <c r="A7" s="67" t="s">
        <v>83</v>
      </c>
      <c r="B7" s="91" t="s">
        <v>16</v>
      </c>
      <c r="C7" s="91" t="s">
        <v>17</v>
      </c>
      <c r="D7" s="79"/>
      <c r="E7" s="80"/>
      <c r="F7" s="80"/>
      <c r="G7" s="87" t="s">
        <v>30</v>
      </c>
      <c r="H7" s="77" t="str">
        <f>'Allegato 01 Riesame DAR'!N9</f>
        <v>In linea</v>
      </c>
      <c r="I7" s="78" t="str">
        <f>'Allegato 01 Riesame DAR'!M5</f>
        <v>Parzialmente in linea</v>
      </c>
      <c r="J7" s="77" t="str">
        <f>'Allegato 01 Riesame DAR'!P9</f>
        <v>In linea</v>
      </c>
      <c r="K7" s="78" t="str">
        <f>'Allegato 01 Riesame DAR'!O5</f>
        <v>Parzialmente in linea</v>
      </c>
      <c r="L7" s="67"/>
      <c r="M7" s="67"/>
    </row>
    <row r="8" spans="1:13" ht="59.25" customHeight="1" thickBot="1" x14ac:dyDescent="0.3">
      <c r="A8" s="67" t="s">
        <v>83</v>
      </c>
      <c r="B8" s="91" t="s">
        <v>31</v>
      </c>
      <c r="C8" s="91" t="s">
        <v>32</v>
      </c>
      <c r="D8" s="75"/>
      <c r="E8" s="81"/>
      <c r="F8" s="81"/>
      <c r="G8" s="88" t="s">
        <v>33</v>
      </c>
      <c r="H8" s="77" t="str">
        <f>'Allegato 01 Riesame DAR'!N10</f>
        <v>In linea</v>
      </c>
      <c r="I8" s="78" t="str">
        <f>'Allegato 01 Riesame DAR'!M10</f>
        <v>In linea</v>
      </c>
      <c r="J8" s="77" t="str">
        <f>'Allegato 01 Riesame DAR'!P10</f>
        <v>Non valutabile</v>
      </c>
      <c r="K8" s="78" t="str">
        <f>'Allegato 01 Riesame DAR'!O10</f>
        <v>Non in linea</v>
      </c>
      <c r="L8" s="67"/>
      <c r="M8" s="67"/>
    </row>
    <row r="9" spans="1:13" ht="87" customHeight="1" thickBot="1" x14ac:dyDescent="0.3">
      <c r="A9" s="67" t="s">
        <v>83</v>
      </c>
      <c r="B9" s="91" t="s">
        <v>31</v>
      </c>
      <c r="C9" s="91" t="s">
        <v>32</v>
      </c>
      <c r="D9" s="82"/>
      <c r="E9" s="75"/>
      <c r="F9" s="75"/>
      <c r="G9" s="102" t="s">
        <v>36</v>
      </c>
      <c r="H9" s="77" t="str">
        <f>'Allegato 01 Riesame DAR'!N11</f>
        <v>In linea</v>
      </c>
      <c r="I9" s="84" t="str">
        <f>'Allegato 01 Riesame DAR'!M10</f>
        <v>In linea</v>
      </c>
      <c r="J9" s="77" t="str">
        <f>'Allegato 01 Riesame DAR'!P11</f>
        <v>Non in linea</v>
      </c>
      <c r="K9" s="84" t="str">
        <f>'Allegato 01 Riesame DAR'!O10</f>
        <v>Non in linea</v>
      </c>
      <c r="L9" s="67"/>
      <c r="M9" s="67"/>
    </row>
    <row r="10" spans="1:13" ht="89.25" customHeight="1" thickBot="1" x14ac:dyDescent="0.3">
      <c r="A10" s="67" t="s">
        <v>83</v>
      </c>
      <c r="B10" s="119" t="s">
        <v>41</v>
      </c>
      <c r="C10" s="91" t="s">
        <v>42</v>
      </c>
      <c r="D10" s="82"/>
      <c r="E10" s="75"/>
      <c r="F10" s="75"/>
      <c r="G10" s="88" t="s">
        <v>43</v>
      </c>
      <c r="H10" s="77" t="str">
        <f>'Allegato 01 Riesame DAR'!N12</f>
        <v>In linea</v>
      </c>
      <c r="I10" s="84" t="str">
        <f>'Allegato 01 Riesame DAR'!M12</f>
        <v>Parzialmente in linea</v>
      </c>
      <c r="J10" s="77" t="str">
        <f>'Allegato 01 Riesame DAR'!P12</f>
        <v>In linea</v>
      </c>
      <c r="K10" s="84" t="str">
        <f>'Allegato 01 Riesame DAR'!O12</f>
        <v>Parzialmente in linea</v>
      </c>
      <c r="L10" s="67"/>
      <c r="M10" s="67"/>
    </row>
    <row r="11" spans="1:13" ht="90.75" thickBot="1" x14ac:dyDescent="0.3">
      <c r="A11" s="67" t="s">
        <v>83</v>
      </c>
      <c r="B11" s="119" t="s">
        <v>41</v>
      </c>
      <c r="C11" s="91" t="s">
        <v>42</v>
      </c>
      <c r="D11" s="67"/>
      <c r="E11" s="75"/>
      <c r="F11" s="76"/>
      <c r="G11" s="89" t="s">
        <v>45</v>
      </c>
      <c r="H11" s="77" t="str">
        <f>'Allegato 01 Riesame DAR'!N13</f>
        <v>Non in linea</v>
      </c>
      <c r="I11" s="84" t="str">
        <f>'Allegato 01 Riesame DAR'!M12</f>
        <v>Parzialmente in linea</v>
      </c>
      <c r="J11" s="77" t="str">
        <f>'Allegato 01 Riesame DAR'!P13</f>
        <v>Non in linea</v>
      </c>
      <c r="K11" s="84" t="str">
        <f>'Allegato 01 Riesame DAR'!O12</f>
        <v>Parzialmente in linea</v>
      </c>
      <c r="L11" s="67"/>
      <c r="M11" s="67"/>
    </row>
    <row r="12" spans="1:13" ht="117.75" customHeight="1" thickBot="1" x14ac:dyDescent="0.3">
      <c r="A12" s="67" t="s">
        <v>83</v>
      </c>
      <c r="B12" s="119" t="s">
        <v>41</v>
      </c>
      <c r="C12" s="75" t="s">
        <v>42</v>
      </c>
      <c r="D12" s="70"/>
      <c r="E12" s="70"/>
      <c r="F12" s="70"/>
      <c r="G12" s="61" t="s">
        <v>84</v>
      </c>
      <c r="H12" s="77" t="str">
        <f>'Allegato 01 Riesame DAR'!N14</f>
        <v>Non in linea</v>
      </c>
      <c r="I12" s="78" t="str">
        <f>'Allegato 01 Riesame DAR'!M12</f>
        <v>Parzialmente in linea</v>
      </c>
      <c r="J12" s="77" t="str">
        <f>'Allegato 01 Riesame DAR'!P14</f>
        <v>Non in linea</v>
      </c>
      <c r="K12" s="78" t="str">
        <f>'Allegato 01 Riesame DAR'!O12</f>
        <v>Parzialmente in linea</v>
      </c>
      <c r="L12" s="67"/>
      <c r="M12" s="67"/>
    </row>
    <row r="13" spans="1:13" ht="133.5" customHeight="1" thickBot="1" x14ac:dyDescent="0.3">
      <c r="A13" s="67" t="s">
        <v>83</v>
      </c>
      <c r="B13" s="91" t="s">
        <v>50</v>
      </c>
      <c r="C13" s="79" t="s">
        <v>51</v>
      </c>
      <c r="D13" s="85"/>
      <c r="E13" s="85"/>
      <c r="F13" s="85"/>
      <c r="G13" s="62" t="s">
        <v>52</v>
      </c>
      <c r="H13" s="77" t="str">
        <f>'Allegato 01 Riesame DAR'!N15</f>
        <v>In linea</v>
      </c>
      <c r="I13" s="78" t="str">
        <f>'Allegato 01 Riesame DAR'!M15</f>
        <v>In linea</v>
      </c>
      <c r="J13" s="77" t="str">
        <f>'Allegato 01 Riesame DAR'!P15</f>
        <v>In linea</v>
      </c>
      <c r="K13" s="78" t="str">
        <f>'Allegato 01 Riesame DAR'!O15</f>
        <v>In linea</v>
      </c>
      <c r="L13" s="67"/>
      <c r="M13" s="67"/>
    </row>
    <row r="14" spans="1:13" ht="26.25" customHeight="1" thickBot="1" x14ac:dyDescent="0.3">
      <c r="A14" s="67" t="s">
        <v>83</v>
      </c>
      <c r="B14" s="91" t="s">
        <v>54</v>
      </c>
      <c r="C14" s="91" t="s">
        <v>55</v>
      </c>
      <c r="D14" s="84"/>
      <c r="E14" s="84"/>
      <c r="F14" s="84"/>
      <c r="G14" s="62" t="s">
        <v>56</v>
      </c>
      <c r="H14" s="77" t="str">
        <f>'Allegato 01 Riesame DAR'!N16</f>
        <v>In linea</v>
      </c>
      <c r="I14" s="84" t="str">
        <f>'Allegato 01 Riesame DAR'!M16</f>
        <v>Parzialmente in linea</v>
      </c>
      <c r="J14" s="77" t="str">
        <f>'Allegato 01 Riesame DAR'!P16</f>
        <v>Non in linea</v>
      </c>
      <c r="K14" s="84" t="str">
        <f>'Allegato 01 Riesame DAR'!O16</f>
        <v>Parzialmente in linea</v>
      </c>
      <c r="L14" s="67"/>
      <c r="M14" s="67"/>
    </row>
    <row r="15" spans="1:13" ht="135.75" thickBot="1" x14ac:dyDescent="0.3">
      <c r="A15" s="67" t="s">
        <v>83</v>
      </c>
      <c r="B15" s="91" t="s">
        <v>54</v>
      </c>
      <c r="C15" s="91" t="s">
        <v>55</v>
      </c>
      <c r="D15" s="84"/>
      <c r="E15" s="84"/>
      <c r="F15" s="84"/>
      <c r="G15" s="62" t="s">
        <v>59</v>
      </c>
      <c r="H15" s="77" t="str">
        <f>'Allegato 01 Riesame DAR'!N17</f>
        <v>In linea</v>
      </c>
      <c r="I15" s="84" t="str">
        <f>'Allegato 01 Riesame DAR'!M16</f>
        <v>Parzialmente in linea</v>
      </c>
      <c r="J15" s="77" t="str">
        <f>'Allegato 01 Riesame DAR'!P17</f>
        <v>In linea</v>
      </c>
      <c r="K15" s="84" t="str">
        <f>'Allegato 01 Riesame DAR'!O16</f>
        <v>Parzialmente in linea</v>
      </c>
      <c r="L15" s="67"/>
      <c r="M15" s="67"/>
    </row>
    <row r="16" spans="1:13" ht="87.75" customHeight="1" thickBot="1" x14ac:dyDescent="0.3">
      <c r="A16" s="67" t="s">
        <v>83</v>
      </c>
      <c r="B16" s="91" t="s">
        <v>54</v>
      </c>
      <c r="C16" s="91" t="s">
        <v>55</v>
      </c>
      <c r="D16" s="84"/>
      <c r="E16" s="84"/>
      <c r="F16" s="84"/>
      <c r="G16" s="62" t="s">
        <v>63</v>
      </c>
      <c r="H16" s="77" t="str">
        <f>'Allegato 01 Riesame DAR'!N18</f>
        <v>In linea</v>
      </c>
      <c r="I16" s="84" t="str">
        <f>'Allegato 01 Riesame DAR'!M16</f>
        <v>Parzialmente in linea</v>
      </c>
      <c r="J16" s="77" t="str">
        <f>'Allegato 01 Riesame DAR'!P18</f>
        <v>In linea</v>
      </c>
      <c r="K16" s="84" t="str">
        <f>'Allegato 01 Riesame DAR'!O16</f>
        <v>Parzialmente in linea</v>
      </c>
      <c r="L16" s="67"/>
      <c r="M16" s="67"/>
    </row>
    <row r="17" spans="1:13" ht="135.75" thickBot="1" x14ac:dyDescent="0.3">
      <c r="A17" s="67" t="s">
        <v>83</v>
      </c>
      <c r="B17" s="91" t="s">
        <v>54</v>
      </c>
      <c r="C17" s="91" t="s">
        <v>55</v>
      </c>
      <c r="D17" s="84"/>
      <c r="E17" s="84"/>
      <c r="F17" s="84"/>
      <c r="G17" s="62" t="s">
        <v>66</v>
      </c>
      <c r="H17" s="77" t="str">
        <f>'Allegato 01 Riesame DAR'!N19</f>
        <v>Non in linea</v>
      </c>
      <c r="I17" s="84" t="str">
        <f>'Allegato 01 Riesame DAR'!M16</f>
        <v>Parzialmente in linea</v>
      </c>
      <c r="J17" s="77" t="str">
        <f>'Allegato 01 Riesame DAR'!P19</f>
        <v>In linea</v>
      </c>
      <c r="K17" s="84" t="str">
        <f>'Allegato 01 Riesame DAR'!O16</f>
        <v>Parzialmente in linea</v>
      </c>
      <c r="L17" s="67"/>
      <c r="M17" s="67"/>
    </row>
    <row r="18" spans="1:13" ht="165.75" thickBot="1" x14ac:dyDescent="0.3">
      <c r="A18" s="67" t="s">
        <v>83</v>
      </c>
      <c r="B18" s="75" t="s">
        <v>69</v>
      </c>
      <c r="C18" s="75" t="s">
        <v>55</v>
      </c>
      <c r="D18" s="84" t="s">
        <v>51</v>
      </c>
      <c r="E18" s="84"/>
      <c r="F18" s="84"/>
      <c r="G18" s="90" t="s">
        <v>71</v>
      </c>
      <c r="H18" s="84" t="str">
        <f>'Allegato 01 Riesame DAR'!N20</f>
        <v>In linea</v>
      </c>
      <c r="I18" s="84" t="str">
        <f>'Allegato 01 Riesame DAR'!M20</f>
        <v>In linea</v>
      </c>
      <c r="J18" s="84" t="str">
        <f>'Allegato 01 Riesame DAR'!P20</f>
        <v>In linea</v>
      </c>
      <c r="K18" s="84" t="str">
        <f>'Allegato 01 Riesame DAR'!O20</f>
        <v>In linea</v>
      </c>
      <c r="L18" s="67"/>
      <c r="M18" s="67"/>
    </row>
  </sheetData>
  <mergeCells count="10">
    <mergeCell ref="L1:M1"/>
    <mergeCell ref="A1:A2"/>
    <mergeCell ref="E1:E2"/>
    <mergeCell ref="F1:F2"/>
    <mergeCell ref="J1:K1"/>
    <mergeCell ref="H1:I1"/>
    <mergeCell ref="G1:G2"/>
    <mergeCell ref="D1:D2"/>
    <mergeCell ref="C1:C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opLeftCell="A106" workbookViewId="0">
      <selection activeCell="B25" sqref="B25"/>
    </sheetView>
  </sheetViews>
  <sheetFormatPr defaultColWidth="9.140625" defaultRowHeight="12.75" x14ac:dyDescent="0.2"/>
  <cols>
    <col min="1" max="1" width="18.140625" style="2" customWidth="1"/>
    <col min="2" max="2" width="10.42578125" style="2" bestFit="1" customWidth="1"/>
    <col min="3" max="3" width="9.42578125" style="2" bestFit="1" customWidth="1"/>
    <col min="4" max="4" width="14.42578125" style="2" bestFit="1" customWidth="1"/>
    <col min="5" max="5" width="9.28515625" style="2" bestFit="1" customWidth="1"/>
    <col min="6" max="13" width="9.85546875" style="2" bestFit="1" customWidth="1"/>
    <col min="14" max="16" width="9.28515625" style="2" bestFit="1" customWidth="1"/>
    <col min="17" max="16384" width="9.140625" style="2"/>
  </cols>
  <sheetData>
    <row r="1" spans="1:16" x14ac:dyDescent="0.2">
      <c r="A1" s="8" t="s">
        <v>85</v>
      </c>
    </row>
    <row r="2" spans="1:16" x14ac:dyDescent="0.2">
      <c r="A2" s="6"/>
      <c r="B2" s="147" t="s">
        <v>86</v>
      </c>
      <c r="C2" s="147"/>
      <c r="D2" s="147"/>
      <c r="E2" s="147"/>
      <c r="F2" s="147"/>
      <c r="G2" s="148" t="s">
        <v>87</v>
      </c>
      <c r="H2" s="148"/>
      <c r="I2" s="148"/>
      <c r="J2" s="148"/>
      <c r="K2" s="148"/>
      <c r="L2" s="149" t="s">
        <v>88</v>
      </c>
      <c r="M2" s="149"/>
      <c r="N2" s="149"/>
      <c r="O2" s="149"/>
      <c r="P2" s="149"/>
    </row>
    <row r="3" spans="1:16" x14ac:dyDescent="0.2">
      <c r="A3" s="9" t="s">
        <v>89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10" t="s">
        <v>90</v>
      </c>
      <c r="H3" s="10" t="s">
        <v>91</v>
      </c>
      <c r="I3" s="10" t="s">
        <v>92</v>
      </c>
      <c r="J3" s="10" t="s">
        <v>93</v>
      </c>
      <c r="K3" s="10" t="s">
        <v>94</v>
      </c>
      <c r="L3" s="10" t="s">
        <v>90</v>
      </c>
      <c r="M3" s="10" t="s">
        <v>91</v>
      </c>
      <c r="N3" s="10" t="s">
        <v>92</v>
      </c>
      <c r="O3" s="10" t="s">
        <v>93</v>
      </c>
      <c r="P3" s="10" t="s">
        <v>94</v>
      </c>
    </row>
    <row r="4" spans="1:16" x14ac:dyDescent="0.2">
      <c r="A4" s="5" t="s">
        <v>95</v>
      </c>
      <c r="B4" s="11">
        <v>0</v>
      </c>
      <c r="C4" s="11">
        <v>0.22222222222222221</v>
      </c>
      <c r="D4" s="11">
        <v>0.14285714285714285</v>
      </c>
      <c r="E4" s="11">
        <v>0.2857142857142857</v>
      </c>
      <c r="F4" s="11">
        <v>0</v>
      </c>
      <c r="G4" s="11">
        <v>7.1428571428571425E-2</v>
      </c>
      <c r="H4" s="11">
        <v>0.11267605633802817</v>
      </c>
      <c r="I4" s="11">
        <v>0.11764705882352941</v>
      </c>
      <c r="J4" s="11">
        <v>0.21739130434782608</v>
      </c>
      <c r="K4" s="11">
        <v>0.18085106382978725</v>
      </c>
      <c r="L4" s="11">
        <v>0.13076923076923078</v>
      </c>
      <c r="M4" s="11">
        <v>0.15529411764705883</v>
      </c>
      <c r="N4" s="11">
        <v>0.15478615071283094</v>
      </c>
      <c r="O4" s="11">
        <v>0.16911764705882354</v>
      </c>
      <c r="P4" s="11">
        <v>0.15015974440894569</v>
      </c>
    </row>
    <row r="5" spans="1:16" x14ac:dyDescent="0.2">
      <c r="A5" s="5" t="s">
        <v>96</v>
      </c>
      <c r="B5" s="11">
        <v>0</v>
      </c>
      <c r="C5" s="11">
        <v>0.44444444444444442</v>
      </c>
      <c r="D5" s="11">
        <v>0.2857142857142857</v>
      </c>
      <c r="E5" s="11">
        <v>0.42857142857142855</v>
      </c>
      <c r="F5" s="11">
        <v>0.4</v>
      </c>
      <c r="G5" s="11">
        <v>0.25714285714285712</v>
      </c>
      <c r="H5" s="11">
        <v>0.3380281690140845</v>
      </c>
      <c r="I5" s="11">
        <v>0.32941176470588235</v>
      </c>
      <c r="J5" s="11">
        <v>0.47826086956521741</v>
      </c>
      <c r="K5" s="11">
        <v>0.42553191489361702</v>
      </c>
      <c r="L5" s="11">
        <v>0.29743589743589743</v>
      </c>
      <c r="M5" s="11">
        <v>0.32235294117647056</v>
      </c>
      <c r="N5" s="11">
        <v>0.36659877800407331</v>
      </c>
      <c r="O5" s="11">
        <v>0.37867647058823528</v>
      </c>
      <c r="P5" s="11">
        <v>0.35782747603833864</v>
      </c>
    </row>
    <row r="6" spans="1:16" x14ac:dyDescent="0.2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B7" s="12">
        <v>31</v>
      </c>
      <c r="C7" s="12">
        <v>32</v>
      </c>
      <c r="D7" s="12">
        <v>33</v>
      </c>
      <c r="E7" s="12">
        <v>34</v>
      </c>
      <c r="F7" s="13">
        <v>35</v>
      </c>
      <c r="G7" s="14">
        <v>35</v>
      </c>
      <c r="H7" s="14">
        <v>35</v>
      </c>
    </row>
    <row r="8" spans="1:16" x14ac:dyDescent="0.2">
      <c r="A8" s="2" t="s">
        <v>97</v>
      </c>
      <c r="B8" s="12" t="s">
        <v>98</v>
      </c>
      <c r="C8" s="12" t="s">
        <v>98</v>
      </c>
      <c r="D8" s="12" t="s">
        <v>98</v>
      </c>
      <c r="E8" s="12" t="s">
        <v>98</v>
      </c>
      <c r="F8" s="12" t="s">
        <v>98</v>
      </c>
      <c r="G8" s="2" t="s">
        <v>99</v>
      </c>
      <c r="H8" s="2" t="s">
        <v>100</v>
      </c>
    </row>
    <row r="9" spans="1:16" x14ac:dyDescent="0.2">
      <c r="A9" s="2" t="s">
        <v>101</v>
      </c>
      <c r="B9" s="12"/>
      <c r="C9" s="12">
        <v>2</v>
      </c>
      <c r="D9" s="15">
        <v>1</v>
      </c>
      <c r="E9" s="12">
        <v>2</v>
      </c>
      <c r="F9" s="12"/>
      <c r="G9" s="2">
        <v>17</v>
      </c>
      <c r="H9" s="2">
        <v>94</v>
      </c>
    </row>
    <row r="10" spans="1:16" x14ac:dyDescent="0.2">
      <c r="A10" s="2" t="s">
        <v>102</v>
      </c>
      <c r="B10" s="12">
        <v>0</v>
      </c>
      <c r="C10" s="12">
        <v>4</v>
      </c>
      <c r="D10" s="15">
        <v>2</v>
      </c>
      <c r="E10" s="12">
        <v>3</v>
      </c>
      <c r="F10" s="12">
        <v>2</v>
      </c>
      <c r="G10" s="2">
        <v>40</v>
      </c>
      <c r="H10" s="2">
        <v>224</v>
      </c>
    </row>
    <row r="11" spans="1:16" x14ac:dyDescent="0.2">
      <c r="A11" s="2" t="s">
        <v>103</v>
      </c>
      <c r="B11" s="12">
        <v>6</v>
      </c>
      <c r="C11" s="12">
        <v>9</v>
      </c>
      <c r="D11" s="15">
        <v>7</v>
      </c>
      <c r="E11" s="12">
        <v>7</v>
      </c>
      <c r="F11" s="12">
        <v>5</v>
      </c>
      <c r="G11" s="2">
        <v>94</v>
      </c>
      <c r="H11" s="2">
        <v>626</v>
      </c>
    </row>
    <row r="12" spans="1:16" x14ac:dyDescent="0.2">
      <c r="A12" s="2" t="s">
        <v>104</v>
      </c>
      <c r="B12" s="16">
        <v>0</v>
      </c>
      <c r="C12" s="16">
        <v>0.22222222222222221</v>
      </c>
      <c r="D12" s="16">
        <v>0.14285714285714285</v>
      </c>
      <c r="E12" s="16">
        <v>0.2857142857142857</v>
      </c>
      <c r="F12" s="16">
        <v>0</v>
      </c>
      <c r="G12" s="16">
        <v>0.18085106382978725</v>
      </c>
      <c r="H12" s="16">
        <v>0.15015974440894569</v>
      </c>
    </row>
    <row r="13" spans="1:16" x14ac:dyDescent="0.2">
      <c r="A13" s="2" t="s">
        <v>105</v>
      </c>
      <c r="B13" s="16">
        <v>0</v>
      </c>
      <c r="C13" s="16">
        <v>0.44444444444444442</v>
      </c>
      <c r="D13" s="16">
        <v>0.2857142857142857</v>
      </c>
      <c r="E13" s="16">
        <v>0.42857142857142855</v>
      </c>
      <c r="F13" s="16">
        <v>0.4</v>
      </c>
      <c r="G13" s="16">
        <v>0.42553191489361702</v>
      </c>
      <c r="H13" s="16">
        <v>0.35782747603833864</v>
      </c>
    </row>
    <row r="14" spans="1:16" x14ac:dyDescent="0.2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8" spans="1:9" x14ac:dyDescent="0.2">
      <c r="A18" s="17" t="s">
        <v>106</v>
      </c>
      <c r="F18" s="2" t="s">
        <v>107</v>
      </c>
    </row>
    <row r="19" spans="1:9" x14ac:dyDescent="0.2">
      <c r="A19" s="9" t="s">
        <v>89</v>
      </c>
      <c r="B19" s="18" t="s">
        <v>74</v>
      </c>
      <c r="C19" s="18" t="s">
        <v>74</v>
      </c>
      <c r="D19" s="18" t="s">
        <v>108</v>
      </c>
      <c r="E19" s="18" t="s">
        <v>108</v>
      </c>
      <c r="F19" s="19" t="s">
        <v>74</v>
      </c>
      <c r="G19" s="19" t="s">
        <v>108</v>
      </c>
      <c r="H19" s="20" t="s">
        <v>74</v>
      </c>
      <c r="I19" s="21" t="s">
        <v>108</v>
      </c>
    </row>
    <row r="20" spans="1:9" x14ac:dyDescent="0.2">
      <c r="A20" s="22" t="s">
        <v>109</v>
      </c>
      <c r="B20" s="22" t="s">
        <v>110</v>
      </c>
      <c r="C20" s="22" t="s">
        <v>111</v>
      </c>
      <c r="D20" s="22" t="s">
        <v>110</v>
      </c>
      <c r="E20" s="22" t="s">
        <v>111</v>
      </c>
      <c r="F20" s="19" t="s">
        <v>112</v>
      </c>
      <c r="G20" s="19" t="s">
        <v>112</v>
      </c>
      <c r="H20" s="23" t="s">
        <v>113</v>
      </c>
      <c r="I20" s="21" t="s">
        <v>113</v>
      </c>
    </row>
    <row r="21" spans="1:9" x14ac:dyDescent="0.2">
      <c r="A21" s="22" t="s">
        <v>114</v>
      </c>
      <c r="B21" s="22">
        <v>6</v>
      </c>
      <c r="C21" s="22">
        <v>23</v>
      </c>
      <c r="D21" s="22">
        <v>70</v>
      </c>
      <c r="E21" s="22">
        <v>219</v>
      </c>
      <c r="F21" s="19">
        <f>C21-B21</f>
        <v>17</v>
      </c>
      <c r="G21" s="19">
        <f>E21-D21</f>
        <v>149</v>
      </c>
      <c r="H21" s="24" t="str">
        <f>B21 &amp;" (" &amp; ROUND(B21/C21*100,1) &amp; "%)"</f>
        <v>6 (26,1%)</v>
      </c>
      <c r="I21" s="24" t="str">
        <f>D21 &amp;" (" &amp; ROUND(D21/E21*100,1) &amp; "%)"</f>
        <v>70 (32%)</v>
      </c>
    </row>
    <row r="22" spans="1:9" x14ac:dyDescent="0.2">
      <c r="A22" s="22" t="s">
        <v>115</v>
      </c>
      <c r="B22" s="22">
        <v>9</v>
      </c>
      <c r="C22" s="22">
        <v>21</v>
      </c>
      <c r="D22" s="22">
        <v>72</v>
      </c>
      <c r="E22" s="22">
        <v>215</v>
      </c>
      <c r="F22" s="19">
        <f t="shared" ref="F22:F25" si="0">C22-B22</f>
        <v>12</v>
      </c>
      <c r="G22" s="19">
        <f t="shared" ref="G22:G25" si="1">E22-D22</f>
        <v>143</v>
      </c>
      <c r="H22" s="24" t="str">
        <f>B22 &amp;" (" &amp; ROUND(B22/C22*100,1) &amp; "%)"</f>
        <v>9 (42,9%)</v>
      </c>
      <c r="I22" s="24" t="str">
        <f>D22 &amp;" (" &amp; ROUND(D22/E22*100,1) &amp; "%)"</f>
        <v>72 (33,5%)</v>
      </c>
    </row>
    <row r="23" spans="1:9" x14ac:dyDescent="0.2">
      <c r="A23" s="22" t="s">
        <v>116</v>
      </c>
      <c r="B23" s="22">
        <v>7</v>
      </c>
      <c r="C23" s="22">
        <v>21</v>
      </c>
      <c r="D23" s="22">
        <v>85</v>
      </c>
      <c r="E23" s="22">
        <v>234</v>
      </c>
      <c r="F23" s="19">
        <f t="shared" si="0"/>
        <v>14</v>
      </c>
      <c r="G23" s="19">
        <f t="shared" si="1"/>
        <v>149</v>
      </c>
      <c r="H23" s="24" t="str">
        <f>B23 &amp;" (" &amp; ROUND(B23/C23*100,1) &amp; "%)"</f>
        <v>7 (33,3%)</v>
      </c>
      <c r="I23" s="24" t="str">
        <f>D23 &amp;" (" &amp; ROUND(D23/E23*100,1) &amp; "%)"</f>
        <v>85 (36,3%)</v>
      </c>
    </row>
    <row r="24" spans="1:9" x14ac:dyDescent="0.2">
      <c r="A24" s="22" t="s">
        <v>117</v>
      </c>
      <c r="B24" s="22">
        <v>7</v>
      </c>
      <c r="C24" s="22">
        <v>24</v>
      </c>
      <c r="D24" s="22">
        <v>92</v>
      </c>
      <c r="E24" s="22">
        <v>247</v>
      </c>
      <c r="F24" s="19">
        <f t="shared" si="0"/>
        <v>17</v>
      </c>
      <c r="G24" s="19">
        <f t="shared" si="1"/>
        <v>155</v>
      </c>
      <c r="H24" s="24" t="str">
        <f>B24 &amp;" (" &amp; ROUND(B24/C24*100,1) &amp; "%)"</f>
        <v>7 (29,2%)</v>
      </c>
      <c r="I24" s="24" t="str">
        <f>D24 &amp;" (" &amp; ROUND(D24/E24*100,1) &amp; "%)"</f>
        <v>92 (37,2%)</v>
      </c>
    </row>
    <row r="25" spans="1:9" x14ac:dyDescent="0.2">
      <c r="A25" s="22" t="s">
        <v>118</v>
      </c>
      <c r="B25" s="22">
        <v>5</v>
      </c>
      <c r="C25" s="22">
        <v>19</v>
      </c>
      <c r="D25" s="22">
        <v>94</v>
      </c>
      <c r="E25" s="22">
        <v>259</v>
      </c>
      <c r="F25" s="19">
        <f t="shared" si="0"/>
        <v>14</v>
      </c>
      <c r="G25" s="19">
        <f t="shared" si="1"/>
        <v>165</v>
      </c>
      <c r="H25" s="24" t="str">
        <f>B25 &amp;" (" &amp; ROUND(B25/C25*100,1) &amp; "%)"</f>
        <v>5 (26,3%)</v>
      </c>
      <c r="I25" s="24" t="str">
        <f>D25 &amp;" (" &amp; ROUND(D25/E25*100,1) &amp; "%)"</f>
        <v>94 (36,3%)</v>
      </c>
    </row>
    <row r="26" spans="1:9" x14ac:dyDescent="0.2">
      <c r="A26" s="5"/>
      <c r="B26" s="25"/>
      <c r="C26" s="25"/>
      <c r="D26" s="25"/>
      <c r="E26" s="25"/>
      <c r="F26" s="25"/>
    </row>
    <row r="27" spans="1:9" x14ac:dyDescent="0.2">
      <c r="A27" s="5"/>
      <c r="B27" s="25"/>
      <c r="C27" s="25"/>
      <c r="D27" s="25"/>
      <c r="E27" s="25"/>
      <c r="F27" s="25"/>
    </row>
    <row r="28" spans="1:9" x14ac:dyDescent="0.2">
      <c r="A28" s="5"/>
      <c r="B28" s="25"/>
      <c r="C28" s="25"/>
      <c r="D28" s="25"/>
      <c r="E28" s="25"/>
      <c r="F28" s="25"/>
    </row>
    <row r="29" spans="1:9" x14ac:dyDescent="0.2">
      <c r="A29" s="8" t="s">
        <v>119</v>
      </c>
    </row>
    <row r="30" spans="1:9" x14ac:dyDescent="0.2">
      <c r="A30" s="2" t="s">
        <v>120</v>
      </c>
      <c r="B30" s="2" t="s">
        <v>86</v>
      </c>
      <c r="C30" s="2" t="s">
        <v>87</v>
      </c>
      <c r="D30" s="2" t="s">
        <v>88</v>
      </c>
    </row>
    <row r="31" spans="1:9" x14ac:dyDescent="0.2">
      <c r="A31" s="2">
        <v>2017</v>
      </c>
      <c r="B31" s="26">
        <v>0.42857142857142855</v>
      </c>
      <c r="C31" s="26">
        <v>0.37674418604651161</v>
      </c>
      <c r="D31" s="26">
        <v>0.27295285359801491</v>
      </c>
    </row>
    <row r="32" spans="1:9" x14ac:dyDescent="0.2">
      <c r="A32" s="2">
        <v>2018</v>
      </c>
      <c r="B32" s="26">
        <v>0.38095238095238093</v>
      </c>
      <c r="C32" s="26">
        <v>0.40598290598290598</v>
      </c>
      <c r="D32" s="26">
        <v>0.31283627978478096</v>
      </c>
    </row>
    <row r="33" spans="1:14" x14ac:dyDescent="0.2">
      <c r="A33" s="2">
        <v>2019</v>
      </c>
      <c r="B33" s="26">
        <v>0.5</v>
      </c>
      <c r="C33" s="26">
        <v>0.37246963562753038</v>
      </c>
      <c r="D33" s="26">
        <v>0.33771626297577856</v>
      </c>
    </row>
    <row r="36" spans="1:14" x14ac:dyDescent="0.2">
      <c r="A36" s="2" t="s">
        <v>121</v>
      </c>
      <c r="B36" s="2" t="s">
        <v>122</v>
      </c>
      <c r="C36" s="2" t="s">
        <v>123</v>
      </c>
      <c r="D36" s="2" t="s">
        <v>124</v>
      </c>
      <c r="E36" s="2" t="s">
        <v>125</v>
      </c>
      <c r="F36" s="2" t="s">
        <v>126</v>
      </c>
      <c r="G36" s="2" t="s">
        <v>127</v>
      </c>
      <c r="H36" s="2" t="s">
        <v>128</v>
      </c>
      <c r="I36" s="2" t="s">
        <v>129</v>
      </c>
      <c r="J36" s="2" t="s">
        <v>130</v>
      </c>
    </row>
    <row r="37" spans="1:14" x14ac:dyDescent="0.2">
      <c r="A37" s="2" t="s">
        <v>131</v>
      </c>
      <c r="B37" s="27">
        <v>9</v>
      </c>
      <c r="C37" s="27">
        <v>8</v>
      </c>
      <c r="D37" s="27">
        <v>12</v>
      </c>
      <c r="E37" s="27">
        <v>81</v>
      </c>
      <c r="F37" s="27">
        <v>95</v>
      </c>
      <c r="G37" s="27">
        <v>92</v>
      </c>
      <c r="H37" s="27">
        <v>330</v>
      </c>
      <c r="I37" s="27">
        <v>407</v>
      </c>
      <c r="J37" s="27">
        <v>488</v>
      </c>
    </row>
    <row r="38" spans="1:14" x14ac:dyDescent="0.2">
      <c r="A38" s="2" t="s">
        <v>132</v>
      </c>
      <c r="B38" s="27">
        <v>21</v>
      </c>
      <c r="C38" s="27">
        <v>21</v>
      </c>
      <c r="D38" s="27">
        <v>24</v>
      </c>
      <c r="E38" s="27">
        <v>215</v>
      </c>
      <c r="F38" s="27">
        <v>234</v>
      </c>
      <c r="G38" s="27">
        <v>247</v>
      </c>
      <c r="H38" s="27">
        <v>1209</v>
      </c>
      <c r="I38" s="27">
        <v>1301</v>
      </c>
      <c r="J38" s="27">
        <v>1445</v>
      </c>
    </row>
    <row r="39" spans="1:14" x14ac:dyDescent="0.2">
      <c r="A39" s="2" t="s">
        <v>133</v>
      </c>
      <c r="B39" s="27">
        <v>0.42857142857142855</v>
      </c>
      <c r="C39" s="27">
        <v>0.38095238095238093</v>
      </c>
      <c r="D39" s="27">
        <v>0.5</v>
      </c>
      <c r="E39" s="27">
        <v>0.37674418604651161</v>
      </c>
      <c r="F39" s="27">
        <v>0.40598290598290598</v>
      </c>
      <c r="G39" s="27">
        <v>0.37246963562753038</v>
      </c>
      <c r="H39" s="27">
        <v>0.27295285359801491</v>
      </c>
      <c r="I39" s="27">
        <v>0.31283627978478096</v>
      </c>
      <c r="J39" s="27">
        <v>0.33771626297577856</v>
      </c>
    </row>
    <row r="43" spans="1:14" x14ac:dyDescent="0.2">
      <c r="A43" s="5"/>
      <c r="B43" s="25"/>
      <c r="C43" s="25"/>
      <c r="D43" s="25"/>
      <c r="E43" s="25"/>
      <c r="F43" s="25"/>
    </row>
    <row r="46" spans="1:14" x14ac:dyDescent="0.2">
      <c r="A46" s="28" t="s">
        <v>134</v>
      </c>
      <c r="B46" s="29"/>
      <c r="C46" s="29"/>
      <c r="D46" s="6"/>
    </row>
    <row r="47" spans="1:14" x14ac:dyDescent="0.2">
      <c r="C47" s="150" t="s">
        <v>86</v>
      </c>
      <c r="D47" s="150"/>
      <c r="E47" s="150"/>
      <c r="F47" s="150"/>
      <c r="G47" s="150" t="s">
        <v>87</v>
      </c>
      <c r="H47" s="150"/>
      <c r="I47" s="150"/>
      <c r="J47" s="150"/>
      <c r="K47" s="150" t="s">
        <v>88</v>
      </c>
      <c r="L47" s="150"/>
      <c r="M47" s="150"/>
      <c r="N47" s="150"/>
    </row>
    <row r="48" spans="1:14" ht="38.25" x14ac:dyDescent="0.2">
      <c r="A48" s="30"/>
      <c r="B48" s="31" t="s">
        <v>135</v>
      </c>
      <c r="C48" s="95">
        <v>2017</v>
      </c>
      <c r="D48" s="95">
        <v>2018</v>
      </c>
      <c r="E48" s="95">
        <v>2019</v>
      </c>
      <c r="F48" s="32" t="s">
        <v>136</v>
      </c>
      <c r="G48" s="95">
        <v>2017</v>
      </c>
      <c r="H48" s="95">
        <v>2018</v>
      </c>
      <c r="I48" s="95">
        <v>2019</v>
      </c>
      <c r="J48" s="32" t="s">
        <v>136</v>
      </c>
      <c r="K48" s="95">
        <v>2017</v>
      </c>
      <c r="L48" s="95">
        <v>2018</v>
      </c>
      <c r="M48" s="95">
        <v>2019</v>
      </c>
      <c r="N48" s="32" t="s">
        <v>136</v>
      </c>
    </row>
    <row r="49" spans="1:14" ht="12.75" customHeight="1" x14ac:dyDescent="0.2">
      <c r="A49" s="151" t="s">
        <v>137</v>
      </c>
      <c r="B49" s="7" t="s">
        <v>138</v>
      </c>
      <c r="C49" s="25">
        <v>1</v>
      </c>
      <c r="D49" s="25">
        <v>1</v>
      </c>
      <c r="E49" s="25">
        <v>1</v>
      </c>
      <c r="F49" s="33">
        <v>1</v>
      </c>
      <c r="G49" s="25">
        <v>9</v>
      </c>
      <c r="H49" s="25">
        <v>13</v>
      </c>
      <c r="I49" s="25">
        <v>12</v>
      </c>
      <c r="J49" s="33">
        <v>11.333333333333334</v>
      </c>
      <c r="K49" s="25">
        <v>43</v>
      </c>
      <c r="L49" s="25">
        <v>64</v>
      </c>
      <c r="M49" s="25">
        <v>61</v>
      </c>
      <c r="N49" s="33">
        <v>56</v>
      </c>
    </row>
    <row r="50" spans="1:14" x14ac:dyDescent="0.2">
      <c r="A50" s="151"/>
      <c r="B50" s="7" t="s">
        <v>139</v>
      </c>
      <c r="C50" s="25"/>
      <c r="D50" s="25">
        <v>0</v>
      </c>
      <c r="E50" s="25">
        <v>1</v>
      </c>
      <c r="F50" s="33">
        <v>0.5</v>
      </c>
      <c r="G50" s="25">
        <v>5</v>
      </c>
      <c r="H50" s="25">
        <v>2</v>
      </c>
      <c r="I50" s="25">
        <v>8</v>
      </c>
      <c r="J50" s="33">
        <v>5</v>
      </c>
      <c r="K50" s="25">
        <v>28</v>
      </c>
      <c r="L50" s="25">
        <v>28</v>
      </c>
      <c r="M50" s="25">
        <v>60</v>
      </c>
      <c r="N50" s="33">
        <v>38.666666666666664</v>
      </c>
    </row>
    <row r="51" spans="1:14" ht="15" customHeight="1" x14ac:dyDescent="0.2">
      <c r="A51" s="151"/>
      <c r="B51" s="7" t="s">
        <v>140</v>
      </c>
      <c r="C51" s="25"/>
      <c r="D51" s="25">
        <v>0</v>
      </c>
      <c r="E51" s="25">
        <v>1</v>
      </c>
      <c r="F51" s="33">
        <v>0.5</v>
      </c>
      <c r="G51" s="25">
        <v>2</v>
      </c>
      <c r="H51" s="25">
        <v>10</v>
      </c>
      <c r="I51" s="25">
        <v>7</v>
      </c>
      <c r="J51" s="33">
        <v>6.333333333333333</v>
      </c>
      <c r="K51" s="25">
        <v>18</v>
      </c>
      <c r="L51" s="25">
        <v>33</v>
      </c>
      <c r="M51" s="25">
        <v>38</v>
      </c>
      <c r="N51" s="33">
        <v>29.666666666666668</v>
      </c>
    </row>
    <row r="52" spans="1:14" x14ac:dyDescent="0.2">
      <c r="A52" s="151"/>
      <c r="B52" s="7" t="s">
        <v>141</v>
      </c>
      <c r="C52" s="25">
        <v>1</v>
      </c>
      <c r="D52" s="25">
        <v>1</v>
      </c>
      <c r="E52" s="25">
        <v>3</v>
      </c>
      <c r="F52" s="33">
        <v>1.6666666666666667</v>
      </c>
      <c r="G52" s="25">
        <v>16</v>
      </c>
      <c r="H52" s="25">
        <v>25</v>
      </c>
      <c r="I52" s="25">
        <v>27</v>
      </c>
      <c r="J52" s="33">
        <v>22.666666666666668</v>
      </c>
      <c r="K52" s="25">
        <v>89</v>
      </c>
      <c r="L52" s="25">
        <v>125</v>
      </c>
      <c r="M52" s="25">
        <v>159</v>
      </c>
      <c r="N52" s="33">
        <v>124.33333333333333</v>
      </c>
    </row>
    <row r="53" spans="1:14" ht="12.75" customHeight="1" x14ac:dyDescent="0.2">
      <c r="A53" s="151" t="s">
        <v>142</v>
      </c>
      <c r="B53" s="7" t="s">
        <v>138</v>
      </c>
      <c r="C53" s="25">
        <v>4</v>
      </c>
      <c r="D53" s="25">
        <v>3</v>
      </c>
      <c r="E53" s="25">
        <v>3</v>
      </c>
      <c r="F53" s="33">
        <v>3.3333333333333335</v>
      </c>
      <c r="G53" s="25">
        <v>38</v>
      </c>
      <c r="H53" s="25">
        <v>48</v>
      </c>
      <c r="I53" s="25">
        <v>45</v>
      </c>
      <c r="J53" s="33">
        <v>43.666666666666664</v>
      </c>
      <c r="K53" s="25">
        <v>138</v>
      </c>
      <c r="L53" s="25">
        <v>183</v>
      </c>
      <c r="M53" s="25">
        <v>185</v>
      </c>
      <c r="N53" s="33">
        <v>168.66666666666666</v>
      </c>
    </row>
    <row r="54" spans="1:14" x14ac:dyDescent="0.2">
      <c r="A54" s="151"/>
      <c r="B54" s="7" t="s">
        <v>139</v>
      </c>
      <c r="C54" s="25">
        <v>3</v>
      </c>
      <c r="D54" s="25">
        <v>5</v>
      </c>
      <c r="E54" s="25">
        <v>5</v>
      </c>
      <c r="F54" s="33">
        <v>4.333333333333333</v>
      </c>
      <c r="G54" s="25">
        <v>49</v>
      </c>
      <c r="H54" s="25">
        <v>42</v>
      </c>
      <c r="I54" s="25">
        <v>87</v>
      </c>
      <c r="J54" s="33">
        <v>59.333333333333336</v>
      </c>
      <c r="K54" s="25">
        <v>176</v>
      </c>
      <c r="L54" s="25">
        <v>172</v>
      </c>
      <c r="M54" s="25">
        <v>350</v>
      </c>
      <c r="N54" s="33">
        <v>232.66666666666666</v>
      </c>
    </row>
    <row r="55" spans="1:14" ht="15" customHeight="1" x14ac:dyDescent="0.2">
      <c r="A55" s="151"/>
      <c r="B55" s="7" t="s">
        <v>140</v>
      </c>
      <c r="C55" s="25">
        <v>5</v>
      </c>
      <c r="D55" s="25">
        <v>10</v>
      </c>
      <c r="E55" s="25">
        <v>12</v>
      </c>
      <c r="F55" s="33">
        <v>9</v>
      </c>
      <c r="G55" s="25">
        <v>60</v>
      </c>
      <c r="H55" s="25">
        <v>87</v>
      </c>
      <c r="I55" s="25">
        <v>98</v>
      </c>
      <c r="J55" s="33">
        <v>81.666666666666671</v>
      </c>
      <c r="K55" s="25">
        <v>291</v>
      </c>
      <c r="L55" s="25">
        <v>377</v>
      </c>
      <c r="M55" s="25">
        <v>395</v>
      </c>
      <c r="N55" s="33">
        <v>354.33333333333331</v>
      </c>
    </row>
    <row r="56" spans="1:14" ht="15" customHeight="1" x14ac:dyDescent="0.2">
      <c r="A56" s="151"/>
      <c r="B56" s="7" t="s">
        <v>141</v>
      </c>
      <c r="C56" s="25">
        <v>12</v>
      </c>
      <c r="D56" s="25">
        <v>18</v>
      </c>
      <c r="E56" s="25">
        <v>20</v>
      </c>
      <c r="F56" s="33">
        <v>16.666666666666668</v>
      </c>
      <c r="G56" s="25">
        <v>147</v>
      </c>
      <c r="H56" s="25">
        <v>177</v>
      </c>
      <c r="I56" s="25">
        <v>230</v>
      </c>
      <c r="J56" s="33">
        <v>184.66666666666666</v>
      </c>
      <c r="K56" s="25">
        <v>605</v>
      </c>
      <c r="L56" s="25">
        <v>732</v>
      </c>
      <c r="M56" s="25">
        <v>930</v>
      </c>
      <c r="N56" s="33">
        <v>755.66666666666663</v>
      </c>
    </row>
    <row r="57" spans="1:14" ht="15" customHeight="1" x14ac:dyDescent="0.2">
      <c r="A57" s="151" t="s">
        <v>143</v>
      </c>
      <c r="B57" s="7" t="s">
        <v>138</v>
      </c>
      <c r="C57" s="34">
        <v>0.25</v>
      </c>
      <c r="D57" s="34">
        <v>0.33333333333333331</v>
      </c>
      <c r="E57" s="34">
        <v>0.33333333333333331</v>
      </c>
      <c r="F57" s="35">
        <v>0.30555555555555552</v>
      </c>
      <c r="G57" s="34">
        <v>0.43478260869565216</v>
      </c>
      <c r="H57" s="34">
        <v>0.27083333333333331</v>
      </c>
      <c r="I57" s="34">
        <v>0.26666666666666666</v>
      </c>
      <c r="J57" s="35">
        <v>0.32409420289855073</v>
      </c>
      <c r="K57" s="34">
        <v>0.31159420289855072</v>
      </c>
      <c r="L57" s="34">
        <v>0.34972677595628415</v>
      </c>
      <c r="M57" s="34">
        <v>0.32972972972972975</v>
      </c>
      <c r="N57" s="35">
        <v>0.33035023619485487</v>
      </c>
    </row>
    <row r="58" spans="1:14" x14ac:dyDescent="0.2">
      <c r="A58" s="152"/>
      <c r="B58" s="7" t="s">
        <v>139</v>
      </c>
      <c r="C58" s="36">
        <v>0</v>
      </c>
      <c r="D58" s="36">
        <v>0</v>
      </c>
      <c r="E58" s="36">
        <v>0.2</v>
      </c>
      <c r="F58" s="35">
        <v>6.6666666666666666E-2</v>
      </c>
      <c r="G58" s="36">
        <v>0.29629629629629628</v>
      </c>
      <c r="H58" s="36">
        <v>4.7619047619047616E-2</v>
      </c>
      <c r="I58" s="36">
        <v>9.1954022988505746E-2</v>
      </c>
      <c r="J58" s="35">
        <v>0.14528978896794989</v>
      </c>
      <c r="K58" s="36">
        <v>0.15909090909090909</v>
      </c>
      <c r="L58" s="36">
        <v>0.16279069767441862</v>
      </c>
      <c r="M58" s="36">
        <v>0.17142857142857143</v>
      </c>
      <c r="N58" s="35">
        <v>0.16443672606463305</v>
      </c>
    </row>
    <row r="59" spans="1:14" ht="15" customHeight="1" x14ac:dyDescent="0.2">
      <c r="A59" s="152"/>
      <c r="B59" s="7" t="s">
        <v>140</v>
      </c>
      <c r="C59" s="36">
        <v>0</v>
      </c>
      <c r="D59" s="36">
        <v>0</v>
      </c>
      <c r="E59" s="36">
        <v>8.3333333333333329E-2</v>
      </c>
      <c r="F59" s="35">
        <v>2.7777777777777776E-2</v>
      </c>
      <c r="G59" s="36">
        <v>7.2463768115942032E-2</v>
      </c>
      <c r="H59" s="36">
        <v>0.11494252873563218</v>
      </c>
      <c r="I59" s="36">
        <v>7.1428571428571425E-2</v>
      </c>
      <c r="J59" s="35">
        <v>8.6278289426715227E-2</v>
      </c>
      <c r="K59" s="36">
        <v>6.1855670103092786E-2</v>
      </c>
      <c r="L59" s="36">
        <v>8.7533156498673742E-2</v>
      </c>
      <c r="M59" s="36">
        <v>9.6202531645569619E-2</v>
      </c>
      <c r="N59" s="35">
        <v>8.1863786082445378E-2</v>
      </c>
    </row>
    <row r="60" spans="1:14" x14ac:dyDescent="0.2">
      <c r="A60" s="152"/>
      <c r="B60" s="7" t="s">
        <v>141</v>
      </c>
      <c r="C60" s="36">
        <v>8.3333333333333329E-2</v>
      </c>
      <c r="D60" s="36">
        <v>5.5555555555555552E-2</v>
      </c>
      <c r="E60" s="36">
        <v>0.15</v>
      </c>
      <c r="F60" s="35">
        <v>9.6296296296296283E-2</v>
      </c>
      <c r="G60" s="36">
        <v>0.19327731092436976</v>
      </c>
      <c r="H60" s="36">
        <v>0.14124293785310735</v>
      </c>
      <c r="I60" s="36">
        <v>0.11739130434782609</v>
      </c>
      <c r="J60" s="35">
        <v>0.15063718437510107</v>
      </c>
      <c r="K60" s="36">
        <v>0.14710743801652892</v>
      </c>
      <c r="L60" s="36">
        <v>0.17076502732240437</v>
      </c>
      <c r="M60" s="36">
        <v>0.17096774193548386</v>
      </c>
      <c r="N60" s="35">
        <v>0.16294673575813906</v>
      </c>
    </row>
    <row r="61" spans="1:14" x14ac:dyDescent="0.2">
      <c r="A61" s="94"/>
      <c r="B61" s="7"/>
      <c r="C61" s="36"/>
      <c r="D61" s="36"/>
      <c r="E61" s="36"/>
      <c r="F61" s="35"/>
      <c r="G61" s="36"/>
      <c r="H61" s="36"/>
      <c r="I61" s="36"/>
      <c r="J61" s="35"/>
      <c r="K61" s="36"/>
      <c r="L61" s="36"/>
      <c r="M61" s="36"/>
      <c r="N61" s="35"/>
    </row>
    <row r="62" spans="1:14" x14ac:dyDescent="0.2">
      <c r="A62" s="94"/>
      <c r="B62" s="7"/>
      <c r="C62" s="36"/>
      <c r="D62" s="36"/>
      <c r="E62" s="36"/>
      <c r="F62" s="35"/>
      <c r="G62" s="36"/>
      <c r="H62" s="36"/>
      <c r="I62" s="36"/>
      <c r="J62" s="35"/>
      <c r="K62" s="36"/>
      <c r="L62" s="36"/>
      <c r="M62" s="36"/>
      <c r="N62" s="35"/>
    </row>
    <row r="63" spans="1:14" x14ac:dyDescent="0.2">
      <c r="A63" s="94"/>
      <c r="B63" s="7"/>
      <c r="C63" s="36"/>
      <c r="D63" s="36"/>
      <c r="E63" s="36"/>
      <c r="F63" s="35"/>
      <c r="G63" s="36"/>
      <c r="H63" s="36"/>
      <c r="I63" s="36"/>
      <c r="J63" s="35"/>
      <c r="K63" s="36"/>
      <c r="L63" s="36"/>
      <c r="M63" s="36"/>
      <c r="N63" s="35"/>
    </row>
    <row r="64" spans="1:14" x14ac:dyDescent="0.2">
      <c r="A64" s="94"/>
      <c r="B64" s="7"/>
      <c r="C64" s="36"/>
      <c r="D64" s="36"/>
      <c r="E64" s="36"/>
      <c r="F64" s="35"/>
      <c r="G64" s="36"/>
      <c r="H64" s="36"/>
      <c r="I64" s="36"/>
      <c r="J64" s="35"/>
      <c r="K64" s="36"/>
      <c r="L64" s="36"/>
      <c r="M64" s="36"/>
      <c r="N64" s="35"/>
    </row>
    <row r="65" spans="1:14" x14ac:dyDescent="0.2">
      <c r="A65" s="94"/>
      <c r="B65" s="7"/>
      <c r="C65" s="36"/>
      <c r="D65" s="36"/>
      <c r="E65" s="36"/>
      <c r="F65" s="35"/>
      <c r="G65" s="36"/>
      <c r="H65" s="36"/>
      <c r="I65" s="36"/>
      <c r="J65" s="35"/>
      <c r="K65" s="36"/>
      <c r="L65" s="36"/>
      <c r="M65" s="36"/>
      <c r="N65" s="35"/>
    </row>
    <row r="67" spans="1:14" x14ac:dyDescent="0.2">
      <c r="A67" s="28" t="s">
        <v>144</v>
      </c>
    </row>
    <row r="68" spans="1:14" x14ac:dyDescent="0.2">
      <c r="A68" s="2" t="s">
        <v>145</v>
      </c>
      <c r="B68" s="2" t="s">
        <v>146</v>
      </c>
      <c r="C68" s="2" t="s">
        <v>147</v>
      </c>
      <c r="D68" s="2" t="s">
        <v>148</v>
      </c>
      <c r="E68" s="2" t="s">
        <v>149</v>
      </c>
    </row>
    <row r="69" spans="1:14" x14ac:dyDescent="0.2">
      <c r="A69" s="2" t="s">
        <v>150</v>
      </c>
      <c r="B69" s="5" t="s">
        <v>151</v>
      </c>
      <c r="C69" s="37">
        <v>0.625</v>
      </c>
      <c r="D69" s="37">
        <v>0.66666666666666663</v>
      </c>
      <c r="E69" s="37">
        <v>0.75</v>
      </c>
    </row>
    <row r="70" spans="1:14" x14ac:dyDescent="0.2">
      <c r="A70" s="2" t="s">
        <v>150</v>
      </c>
      <c r="B70" s="5" t="s">
        <v>152</v>
      </c>
      <c r="C70" s="37">
        <v>0.75</v>
      </c>
      <c r="D70" s="37">
        <v>0.75</v>
      </c>
      <c r="E70" s="37">
        <v>0.875</v>
      </c>
    </row>
    <row r="71" spans="1:14" x14ac:dyDescent="0.2">
      <c r="A71" s="2" t="s">
        <v>153</v>
      </c>
      <c r="B71" s="5" t="s">
        <v>151</v>
      </c>
      <c r="C71" s="37">
        <v>0.57599999999999996</v>
      </c>
      <c r="D71" s="37">
        <v>0.64233576642335766</v>
      </c>
      <c r="E71" s="37">
        <v>0.66666666666666663</v>
      </c>
    </row>
    <row r="72" spans="1:14" x14ac:dyDescent="0.2">
      <c r="A72" s="2" t="s">
        <v>153</v>
      </c>
      <c r="B72" s="5" t="s">
        <v>152</v>
      </c>
      <c r="C72" s="37">
        <v>0.84</v>
      </c>
      <c r="D72" s="37">
        <v>0.85401459854014594</v>
      </c>
      <c r="E72" s="37">
        <v>0.88888888888888884</v>
      </c>
    </row>
    <row r="73" spans="1:14" x14ac:dyDescent="0.2">
      <c r="A73" s="2" t="s">
        <v>88</v>
      </c>
      <c r="B73" s="5" t="s">
        <v>151</v>
      </c>
      <c r="C73" s="37">
        <v>0.66792452830188676</v>
      </c>
      <c r="D73" s="37">
        <v>0.68457538994800693</v>
      </c>
      <c r="E73" s="37">
        <v>0.6837944664031621</v>
      </c>
    </row>
    <row r="74" spans="1:14" x14ac:dyDescent="0.2">
      <c r="A74" s="2" t="s">
        <v>88</v>
      </c>
      <c r="B74" s="5" t="s">
        <v>152</v>
      </c>
      <c r="C74" s="37">
        <v>0.88490566037735852</v>
      </c>
      <c r="D74" s="37">
        <v>0.8890814558058926</v>
      </c>
      <c r="E74" s="37">
        <v>0.89855072463768115</v>
      </c>
    </row>
    <row r="75" spans="1:14" x14ac:dyDescent="0.2">
      <c r="C75" s="37"/>
      <c r="D75" s="37"/>
      <c r="E75" s="37"/>
    </row>
    <row r="77" spans="1:14" x14ac:dyDescent="0.2">
      <c r="B77" s="146" t="s">
        <v>86</v>
      </c>
      <c r="C77" s="146"/>
      <c r="D77" s="146"/>
      <c r="E77" s="146" t="s">
        <v>87</v>
      </c>
      <c r="F77" s="146"/>
      <c r="G77" s="146"/>
      <c r="H77" s="146" t="s">
        <v>88</v>
      </c>
      <c r="I77" s="146"/>
      <c r="J77" s="146"/>
    </row>
    <row r="78" spans="1:14" x14ac:dyDescent="0.2">
      <c r="A78" s="38" t="s">
        <v>154</v>
      </c>
      <c r="B78" s="92" t="s">
        <v>147</v>
      </c>
      <c r="C78" s="92" t="s">
        <v>148</v>
      </c>
      <c r="D78" s="92" t="s">
        <v>149</v>
      </c>
      <c r="E78" s="92" t="s">
        <v>147</v>
      </c>
      <c r="F78" s="92" t="s">
        <v>148</v>
      </c>
      <c r="G78" s="92" t="s">
        <v>149</v>
      </c>
      <c r="H78" s="92" t="s">
        <v>147</v>
      </c>
      <c r="I78" s="92" t="s">
        <v>148</v>
      </c>
      <c r="J78" s="92" t="s">
        <v>149</v>
      </c>
    </row>
    <row r="79" spans="1:14" x14ac:dyDescent="0.2">
      <c r="A79" s="5" t="s">
        <v>155</v>
      </c>
      <c r="B79" s="39">
        <v>5</v>
      </c>
      <c r="C79" s="39">
        <v>8</v>
      </c>
      <c r="D79" s="39">
        <v>12</v>
      </c>
      <c r="E79" s="39">
        <v>72</v>
      </c>
      <c r="F79" s="39">
        <v>88</v>
      </c>
      <c r="G79" s="39">
        <v>126</v>
      </c>
      <c r="H79" s="39">
        <v>354</v>
      </c>
      <c r="I79" s="39">
        <v>395</v>
      </c>
      <c r="J79" s="39">
        <v>519</v>
      </c>
    </row>
    <row r="80" spans="1:14" x14ac:dyDescent="0.2">
      <c r="A80" s="5" t="s">
        <v>156</v>
      </c>
      <c r="B80" s="39">
        <v>6</v>
      </c>
      <c r="C80" s="39">
        <v>9</v>
      </c>
      <c r="D80" s="39">
        <v>14</v>
      </c>
      <c r="E80" s="39">
        <v>105</v>
      </c>
      <c r="F80" s="39">
        <v>117</v>
      </c>
      <c r="G80" s="39">
        <v>168</v>
      </c>
      <c r="H80" s="39">
        <v>469</v>
      </c>
      <c r="I80" s="39">
        <v>513</v>
      </c>
      <c r="J80" s="39">
        <v>682</v>
      </c>
    </row>
    <row r="81" spans="1:10" x14ac:dyDescent="0.2">
      <c r="A81" s="5" t="s">
        <v>157</v>
      </c>
      <c r="B81" s="39">
        <v>8</v>
      </c>
      <c r="C81" s="39">
        <v>12</v>
      </c>
      <c r="D81" s="39">
        <v>16</v>
      </c>
      <c r="E81" s="39">
        <v>125</v>
      </c>
      <c r="F81" s="39">
        <v>137</v>
      </c>
      <c r="G81" s="39">
        <v>189</v>
      </c>
      <c r="H81" s="39">
        <v>530</v>
      </c>
      <c r="I81" s="39">
        <v>577</v>
      </c>
      <c r="J81" s="39">
        <v>759</v>
      </c>
    </row>
    <row r="82" spans="1:10" x14ac:dyDescent="0.2">
      <c r="A82" s="5" t="s">
        <v>158</v>
      </c>
      <c r="B82" s="11">
        <v>0.625</v>
      </c>
      <c r="C82" s="11">
        <v>0.66666666666666663</v>
      </c>
      <c r="D82" s="11">
        <v>0.75</v>
      </c>
      <c r="E82" s="11">
        <v>0.57599999999999996</v>
      </c>
      <c r="F82" s="11">
        <v>0.64233576642335766</v>
      </c>
      <c r="G82" s="11">
        <v>0.66666666666666663</v>
      </c>
      <c r="H82" s="11">
        <v>0.66792452830188676</v>
      </c>
      <c r="I82" s="11">
        <v>0.68457538994800693</v>
      </c>
      <c r="J82" s="11">
        <v>0.6837944664031621</v>
      </c>
    </row>
    <row r="83" spans="1:10" x14ac:dyDescent="0.2">
      <c r="A83" s="5" t="s">
        <v>159</v>
      </c>
      <c r="B83" s="11">
        <v>0.75</v>
      </c>
      <c r="C83" s="11">
        <v>0.75</v>
      </c>
      <c r="D83" s="11">
        <v>0.875</v>
      </c>
      <c r="E83" s="11">
        <v>0.84</v>
      </c>
      <c r="F83" s="11">
        <v>0.85401459854014594</v>
      </c>
      <c r="G83" s="11">
        <v>0.88888888888888884</v>
      </c>
      <c r="H83" s="11">
        <v>0.88490566037735852</v>
      </c>
      <c r="I83" s="11">
        <v>0.8890814558058926</v>
      </c>
      <c r="J83" s="11">
        <v>0.89855072463768115</v>
      </c>
    </row>
    <row r="84" spans="1:10" x14ac:dyDescent="0.2">
      <c r="A84" s="5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5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5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D87" s="6"/>
    </row>
    <row r="88" spans="1:10" x14ac:dyDescent="0.2">
      <c r="A88" s="28" t="s">
        <v>160</v>
      </c>
    </row>
    <row r="89" spans="1:10" x14ac:dyDescent="0.2">
      <c r="A89" s="2" t="s">
        <v>145</v>
      </c>
      <c r="B89" s="2" t="s">
        <v>146</v>
      </c>
      <c r="C89" s="2" t="s">
        <v>161</v>
      </c>
      <c r="D89" s="2" t="s">
        <v>162</v>
      </c>
      <c r="E89" s="2" t="s">
        <v>163</v>
      </c>
    </row>
    <row r="90" spans="1:10" x14ac:dyDescent="0.2">
      <c r="A90" s="2" t="s">
        <v>86</v>
      </c>
      <c r="B90" s="2" t="s">
        <v>164</v>
      </c>
      <c r="C90" s="37" t="s">
        <v>165</v>
      </c>
      <c r="D90" s="37" t="s">
        <v>165</v>
      </c>
      <c r="E90" s="37" t="s">
        <v>165</v>
      </c>
    </row>
    <row r="91" spans="1:10" x14ac:dyDescent="0.2">
      <c r="A91" s="2" t="s">
        <v>86</v>
      </c>
      <c r="B91" s="2" t="s">
        <v>166</v>
      </c>
      <c r="C91" s="37" t="s">
        <v>165</v>
      </c>
      <c r="D91" s="37" t="s">
        <v>165</v>
      </c>
      <c r="E91" s="37" t="s">
        <v>165</v>
      </c>
    </row>
    <row r="92" spans="1:10" x14ac:dyDescent="0.2">
      <c r="A92" s="2" t="s">
        <v>87</v>
      </c>
      <c r="B92" s="2" t="s">
        <v>164</v>
      </c>
      <c r="C92" s="37" t="s">
        <v>165</v>
      </c>
      <c r="D92" s="37" t="s">
        <v>165</v>
      </c>
      <c r="E92" s="37" t="s">
        <v>165</v>
      </c>
    </row>
    <row r="93" spans="1:10" x14ac:dyDescent="0.2">
      <c r="A93" s="2" t="s">
        <v>87</v>
      </c>
      <c r="B93" s="2" t="s">
        <v>166</v>
      </c>
      <c r="C93" s="37" t="s">
        <v>165</v>
      </c>
      <c r="D93" s="37" t="s">
        <v>165</v>
      </c>
      <c r="E93" s="37" t="s">
        <v>165</v>
      </c>
    </row>
    <row r="94" spans="1:10" x14ac:dyDescent="0.2">
      <c r="A94" s="2" t="s">
        <v>88</v>
      </c>
      <c r="B94" s="2" t="s">
        <v>164</v>
      </c>
      <c r="C94" s="37" t="s">
        <v>165</v>
      </c>
      <c r="D94" s="37" t="s">
        <v>165</v>
      </c>
      <c r="E94" s="37" t="s">
        <v>165</v>
      </c>
    </row>
    <row r="95" spans="1:10" x14ac:dyDescent="0.2">
      <c r="A95" s="2" t="s">
        <v>88</v>
      </c>
      <c r="B95" s="2" t="s">
        <v>166</v>
      </c>
      <c r="C95" s="37" t="s">
        <v>165</v>
      </c>
      <c r="D95" s="37" t="s">
        <v>165</v>
      </c>
      <c r="E95" s="37" t="s">
        <v>165</v>
      </c>
    </row>
    <row r="96" spans="1:10" x14ac:dyDescent="0.2">
      <c r="C96" s="37"/>
      <c r="D96" s="37"/>
      <c r="E96" s="37"/>
    </row>
    <row r="98" spans="1:10" x14ac:dyDescent="0.2">
      <c r="A98" s="28" t="s">
        <v>167</v>
      </c>
    </row>
    <row r="99" spans="1:10" x14ac:dyDescent="0.2">
      <c r="A99" s="29"/>
      <c r="B99" s="146" t="s">
        <v>86</v>
      </c>
      <c r="C99" s="146"/>
      <c r="D99" s="146"/>
      <c r="E99" s="146" t="s">
        <v>87</v>
      </c>
      <c r="F99" s="146"/>
      <c r="G99" s="146"/>
      <c r="H99" s="146" t="s">
        <v>88</v>
      </c>
      <c r="I99" s="146"/>
      <c r="J99" s="146"/>
    </row>
    <row r="100" spans="1:10" x14ac:dyDescent="0.2">
      <c r="A100" s="40" t="s">
        <v>154</v>
      </c>
      <c r="B100" s="92" t="s">
        <v>147</v>
      </c>
      <c r="C100" s="92" t="s">
        <v>148</v>
      </c>
      <c r="D100" s="92" t="s">
        <v>149</v>
      </c>
      <c r="E100" s="92" t="s">
        <v>147</v>
      </c>
      <c r="F100" s="92" t="s">
        <v>148</v>
      </c>
      <c r="G100" s="92" t="s">
        <v>149</v>
      </c>
      <c r="H100" s="92" t="s">
        <v>147</v>
      </c>
      <c r="I100" s="92" t="s">
        <v>148</v>
      </c>
      <c r="J100" s="92" t="s">
        <v>149</v>
      </c>
    </row>
    <row r="101" spans="1:10" x14ac:dyDescent="0.2">
      <c r="A101" s="5" t="s">
        <v>168</v>
      </c>
      <c r="B101" s="39">
        <v>187</v>
      </c>
      <c r="C101" s="39">
        <v>208</v>
      </c>
      <c r="D101" s="39">
        <v>247</v>
      </c>
      <c r="E101" s="39">
        <v>1590</v>
      </c>
      <c r="F101" s="39">
        <v>1854</v>
      </c>
      <c r="G101" s="39">
        <v>2145</v>
      </c>
      <c r="H101" s="39">
        <v>3384</v>
      </c>
      <c r="I101" s="39">
        <v>3743</v>
      </c>
      <c r="J101" s="39">
        <v>4234</v>
      </c>
    </row>
    <row r="102" spans="1:10" x14ac:dyDescent="0.2">
      <c r="A102" s="5" t="s">
        <v>169</v>
      </c>
      <c r="B102" s="39">
        <v>360</v>
      </c>
      <c r="C102" s="39">
        <v>370</v>
      </c>
      <c r="D102" s="39">
        <v>394</v>
      </c>
      <c r="E102" s="39">
        <v>2847</v>
      </c>
      <c r="F102" s="39">
        <v>3007</v>
      </c>
      <c r="G102" s="39">
        <v>3153</v>
      </c>
      <c r="H102" s="39">
        <v>5767</v>
      </c>
      <c r="I102" s="39">
        <v>6007</v>
      </c>
      <c r="J102" s="39">
        <v>6306</v>
      </c>
    </row>
    <row r="103" spans="1:10" x14ac:dyDescent="0.2">
      <c r="A103" s="5" t="s">
        <v>170</v>
      </c>
      <c r="B103" s="39">
        <v>403</v>
      </c>
      <c r="C103" s="39">
        <v>418</v>
      </c>
      <c r="D103" s="39">
        <v>412</v>
      </c>
      <c r="E103" s="39">
        <v>3352</v>
      </c>
      <c r="F103" s="39">
        <v>3436</v>
      </c>
      <c r="G103" s="39">
        <v>3359</v>
      </c>
      <c r="H103" s="39">
        <v>6967</v>
      </c>
      <c r="I103" s="39">
        <v>7114</v>
      </c>
      <c r="J103" s="39">
        <v>6906</v>
      </c>
    </row>
    <row r="104" spans="1:10" x14ac:dyDescent="0.2">
      <c r="A104" s="5" t="s">
        <v>171</v>
      </c>
      <c r="B104" s="11">
        <v>0.51944444444444449</v>
      </c>
      <c r="C104" s="11">
        <v>0.56216216216216219</v>
      </c>
      <c r="D104" s="11">
        <v>0.64021164021164023</v>
      </c>
      <c r="E104" s="11">
        <v>0.55848261327713378</v>
      </c>
      <c r="F104" s="11">
        <v>0.61656135683405389</v>
      </c>
      <c r="G104" s="11">
        <v>0.68030447193149379</v>
      </c>
      <c r="H104" s="11">
        <v>0.5867868909311601</v>
      </c>
      <c r="I104" s="11">
        <v>0.62310637589478945</v>
      </c>
      <c r="J104" s="11">
        <v>0.67142404059625749</v>
      </c>
    </row>
    <row r="105" spans="1:10" x14ac:dyDescent="0.2">
      <c r="A105" s="5" t="s">
        <v>172</v>
      </c>
      <c r="B105" s="11">
        <v>0.89330024813895781</v>
      </c>
      <c r="C105" s="11">
        <v>0.88516746411483249</v>
      </c>
      <c r="D105" s="11">
        <v>0.95454545454545459</v>
      </c>
      <c r="E105" s="11">
        <v>0.84934367541766109</v>
      </c>
      <c r="F105" s="11">
        <v>0.87514551804423746</v>
      </c>
      <c r="G105" s="11">
        <v>0.93867222387615357</v>
      </c>
      <c r="H105" s="11">
        <v>0.82775943734749535</v>
      </c>
      <c r="I105" s="11">
        <v>0.84155225553376301</v>
      </c>
      <c r="J105" s="11">
        <v>0.91311902693310165</v>
      </c>
    </row>
    <row r="108" spans="1:10" x14ac:dyDescent="0.2">
      <c r="A108" s="28"/>
    </row>
    <row r="109" spans="1:10" x14ac:dyDescent="0.2">
      <c r="A109" s="1"/>
      <c r="B109" s="153"/>
      <c r="C109" s="153"/>
      <c r="D109" s="153"/>
      <c r="E109" s="146"/>
      <c r="F109" s="146"/>
      <c r="G109" s="146"/>
      <c r="H109" s="146"/>
      <c r="I109" s="146"/>
      <c r="J109" s="146"/>
    </row>
    <row r="110" spans="1:10" x14ac:dyDescent="0.2">
      <c r="A110" s="9"/>
      <c r="B110" s="95"/>
      <c r="C110" s="95"/>
      <c r="D110" s="96"/>
      <c r="E110" s="95"/>
      <c r="F110" s="95"/>
      <c r="G110" s="96"/>
      <c r="H110" s="95"/>
      <c r="I110" s="95"/>
      <c r="J110" s="96"/>
    </row>
    <row r="111" spans="1:10" x14ac:dyDescent="0.2">
      <c r="A111" s="93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x14ac:dyDescent="0.2">
      <c r="A112" s="93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3" x14ac:dyDescent="0.2">
      <c r="A113" s="93"/>
      <c r="B113" s="25"/>
      <c r="C113" s="25"/>
      <c r="D113" s="25"/>
      <c r="E113" s="25"/>
      <c r="F113" s="25"/>
      <c r="G113" s="25"/>
      <c r="H113" s="25"/>
      <c r="I113" s="25"/>
      <c r="J113" s="25"/>
    </row>
    <row r="116" spans="1:13" x14ac:dyDescent="0.2">
      <c r="A116" s="28" t="s">
        <v>173</v>
      </c>
    </row>
    <row r="117" spans="1:13" x14ac:dyDescent="0.2">
      <c r="B117" s="155" t="s">
        <v>86</v>
      </c>
      <c r="C117" s="155"/>
      <c r="D117" s="155"/>
      <c r="E117" s="155"/>
      <c r="F117" s="155" t="s">
        <v>87</v>
      </c>
      <c r="G117" s="155"/>
      <c r="H117" s="155"/>
      <c r="I117" s="155"/>
      <c r="J117" s="155" t="s">
        <v>88</v>
      </c>
      <c r="K117" s="155"/>
      <c r="L117" s="155"/>
      <c r="M117" s="155"/>
    </row>
    <row r="118" spans="1:13" s="4" customFormat="1" ht="38.25" x14ac:dyDescent="0.25">
      <c r="A118" s="9" t="s">
        <v>89</v>
      </c>
      <c r="B118" s="95">
        <v>2017</v>
      </c>
      <c r="C118" s="95">
        <v>2018</v>
      </c>
      <c r="D118" s="95">
        <v>2019</v>
      </c>
      <c r="E118" s="32" t="s">
        <v>136</v>
      </c>
      <c r="F118" s="95">
        <v>2017</v>
      </c>
      <c r="G118" s="95">
        <v>2018</v>
      </c>
      <c r="H118" s="95">
        <v>2019</v>
      </c>
      <c r="I118" s="32" t="s">
        <v>136</v>
      </c>
      <c r="J118" s="95">
        <v>2017</v>
      </c>
      <c r="K118" s="95">
        <v>2018</v>
      </c>
      <c r="L118" s="95">
        <v>2019</v>
      </c>
      <c r="M118" s="32" t="s">
        <v>136</v>
      </c>
    </row>
    <row r="119" spans="1:13" x14ac:dyDescent="0.2">
      <c r="A119" s="5" t="s">
        <v>174</v>
      </c>
      <c r="B119" s="25">
        <v>28360</v>
      </c>
      <c r="C119" s="25">
        <v>3414633.1</v>
      </c>
      <c r="D119" s="25">
        <v>636334.82999999996</v>
      </c>
      <c r="E119" s="25">
        <v>1359775.9766666668</v>
      </c>
      <c r="F119" s="25">
        <v>5795913.4399999995</v>
      </c>
      <c r="G119" s="25">
        <v>8745071.6899999995</v>
      </c>
      <c r="H119" s="25">
        <v>6516206.6200000001</v>
      </c>
      <c r="I119" s="25">
        <v>7019063.916666667</v>
      </c>
      <c r="J119" s="25">
        <v>38736842.280000009</v>
      </c>
      <c r="K119" s="25">
        <v>53359042.309999973</v>
      </c>
      <c r="L119" s="25">
        <v>44994364.359999999</v>
      </c>
      <c r="M119" s="25">
        <v>45696749.649999999</v>
      </c>
    </row>
    <row r="120" spans="1:13" x14ac:dyDescent="0.2">
      <c r="A120" s="5" t="s">
        <v>175</v>
      </c>
      <c r="B120" s="25">
        <v>31200</v>
      </c>
      <c r="C120" s="25">
        <v>26880</v>
      </c>
      <c r="D120" s="25">
        <v>195371.53</v>
      </c>
      <c r="E120" s="25">
        <v>84483.843333333338</v>
      </c>
      <c r="F120" s="25">
        <v>606483.56000000006</v>
      </c>
      <c r="G120" s="25">
        <v>1742510.07</v>
      </c>
      <c r="H120" s="25">
        <v>5590291.4199999999</v>
      </c>
      <c r="I120" s="25">
        <v>2646428.35</v>
      </c>
      <c r="J120" s="25">
        <v>7099284.6199999992</v>
      </c>
      <c r="K120" s="25">
        <v>35685925.820000023</v>
      </c>
      <c r="L120" s="25">
        <v>39787148.469999999</v>
      </c>
      <c r="M120" s="25">
        <v>27524119.636666674</v>
      </c>
    </row>
    <row r="121" spans="1:13" x14ac:dyDescent="0.2">
      <c r="A121" s="5" t="s">
        <v>176</v>
      </c>
      <c r="B121" s="25">
        <v>59560</v>
      </c>
      <c r="C121" s="25">
        <v>3441513.1</v>
      </c>
      <c r="D121" s="25">
        <v>831706.36</v>
      </c>
      <c r="E121" s="25">
        <v>1444259.82</v>
      </c>
      <c r="F121" s="25">
        <v>6402397</v>
      </c>
      <c r="G121" s="25">
        <v>10487581.76</v>
      </c>
      <c r="H121" s="25">
        <v>12106498.039999999</v>
      </c>
      <c r="I121" s="25">
        <v>9665492.2666666657</v>
      </c>
      <c r="J121" s="25">
        <v>45836126.900000006</v>
      </c>
      <c r="K121" s="25">
        <v>89044968.129999995</v>
      </c>
      <c r="L121" s="25">
        <v>84781512.829999998</v>
      </c>
      <c r="M121" s="25">
        <v>73220869.286666676</v>
      </c>
    </row>
    <row r="122" spans="1:13" x14ac:dyDescent="0.2">
      <c r="A122" s="5" t="s">
        <v>177</v>
      </c>
      <c r="B122" s="25">
        <v>47</v>
      </c>
      <c r="C122" s="25">
        <v>56</v>
      </c>
      <c r="D122" s="25">
        <v>58</v>
      </c>
      <c r="E122" s="25">
        <v>53.666666666666664</v>
      </c>
      <c r="F122" s="25">
        <v>520</v>
      </c>
      <c r="G122" s="25">
        <v>547</v>
      </c>
      <c r="H122" s="25">
        <v>558</v>
      </c>
      <c r="I122" s="25">
        <v>541.66666666666663</v>
      </c>
      <c r="J122" s="25">
        <v>2720</v>
      </c>
      <c r="K122" s="25">
        <v>2743</v>
      </c>
      <c r="L122" s="25">
        <v>2802</v>
      </c>
      <c r="M122" s="25">
        <v>2755</v>
      </c>
    </row>
    <row r="123" spans="1:13" x14ac:dyDescent="0.2">
      <c r="A123" s="5" t="s">
        <v>178</v>
      </c>
      <c r="B123" s="25">
        <v>1267.2340425531916</v>
      </c>
      <c r="C123" s="25">
        <v>61455.591071428571</v>
      </c>
      <c r="D123" s="25">
        <v>14339.764827586207</v>
      </c>
      <c r="E123" s="25">
        <v>25687.529980522657</v>
      </c>
      <c r="F123" s="25">
        <v>12312.301923076922</v>
      </c>
      <c r="G123" s="25">
        <v>19172.909981718465</v>
      </c>
      <c r="H123" s="25">
        <v>21696.233046594982</v>
      </c>
      <c r="I123" s="25">
        <v>17727.148317130122</v>
      </c>
      <c r="J123" s="25">
        <v>16851.51724264706</v>
      </c>
      <c r="K123" s="25">
        <v>32462.620535909587</v>
      </c>
      <c r="L123" s="25">
        <v>30257.499225553176</v>
      </c>
      <c r="M123" s="25">
        <v>26523.879001369944</v>
      </c>
    </row>
    <row r="126" spans="1:13" x14ac:dyDescent="0.2">
      <c r="A126" s="8" t="s">
        <v>179</v>
      </c>
    </row>
    <row r="127" spans="1:13" x14ac:dyDescent="0.2">
      <c r="A127" s="2" t="s">
        <v>180</v>
      </c>
      <c r="B127" s="2" t="s">
        <v>86</v>
      </c>
      <c r="C127" s="2" t="s">
        <v>87</v>
      </c>
      <c r="D127" s="2" t="s">
        <v>88</v>
      </c>
    </row>
    <row r="128" spans="1:13" x14ac:dyDescent="0.2">
      <c r="A128" s="2" t="s">
        <v>181</v>
      </c>
      <c r="B128" s="41">
        <v>0.31</v>
      </c>
      <c r="C128" s="41">
        <v>0.35166994106090371</v>
      </c>
      <c r="D128" s="41">
        <v>0.33030349714989987</v>
      </c>
    </row>
    <row r="129" spans="1:11" x14ac:dyDescent="0.2">
      <c r="A129" s="2" t="s">
        <v>182</v>
      </c>
      <c r="B129" s="41">
        <v>0.375</v>
      </c>
      <c r="C129" s="41">
        <v>0.36504854368932038</v>
      </c>
      <c r="D129" s="41">
        <v>0.35848511130384503</v>
      </c>
    </row>
    <row r="130" spans="1:11" x14ac:dyDescent="0.2">
      <c r="B130" s="41"/>
      <c r="C130" s="41"/>
      <c r="D130" s="41"/>
    </row>
    <row r="131" spans="1:11" x14ac:dyDescent="0.2">
      <c r="B131" s="2">
        <v>2018</v>
      </c>
      <c r="C131" s="2">
        <v>2018</v>
      </c>
      <c r="D131" s="14">
        <v>2018</v>
      </c>
      <c r="E131" s="14">
        <v>2019</v>
      </c>
      <c r="F131" s="14">
        <v>2019</v>
      </c>
      <c r="G131" s="14">
        <v>2019</v>
      </c>
      <c r="H131" s="14"/>
    </row>
    <row r="132" spans="1:11" x14ac:dyDescent="0.2">
      <c r="A132" s="2" t="s">
        <v>183</v>
      </c>
      <c r="B132" s="2" t="s">
        <v>86</v>
      </c>
      <c r="C132" s="2" t="s">
        <v>87</v>
      </c>
      <c r="D132" s="2" t="s">
        <v>88</v>
      </c>
      <c r="E132" s="2" t="s">
        <v>86</v>
      </c>
      <c r="F132" s="2" t="s">
        <v>87</v>
      </c>
      <c r="G132" s="2" t="s">
        <v>88</v>
      </c>
    </row>
    <row r="133" spans="1:11" x14ac:dyDescent="0.2">
      <c r="A133" s="2" t="s">
        <v>184</v>
      </c>
      <c r="B133" s="27">
        <v>67</v>
      </c>
      <c r="C133" s="27">
        <v>676</v>
      </c>
      <c r="D133" s="27">
        <v>2144</v>
      </c>
      <c r="E133" s="27">
        <v>98</v>
      </c>
      <c r="F133" s="27">
        <v>758</v>
      </c>
      <c r="G133" s="27">
        <v>2480</v>
      </c>
      <c r="H133" s="27"/>
    </row>
    <row r="134" spans="1:11" x14ac:dyDescent="0.2">
      <c r="A134" s="2" t="s">
        <v>185</v>
      </c>
      <c r="B134" s="27">
        <v>205</v>
      </c>
      <c r="C134" s="27">
        <v>1705</v>
      </c>
      <c r="D134" s="27">
        <v>6491</v>
      </c>
      <c r="E134" s="27">
        <v>257</v>
      </c>
      <c r="F134" s="27">
        <v>1839</v>
      </c>
      <c r="G134" s="27">
        <v>6918</v>
      </c>
      <c r="H134" s="27"/>
    </row>
    <row r="135" spans="1:11" x14ac:dyDescent="0.2">
      <c r="A135" s="2" t="s">
        <v>186</v>
      </c>
      <c r="B135" s="37">
        <v>0.32682926829268294</v>
      </c>
      <c r="C135" s="37">
        <v>0.39648093841642229</v>
      </c>
      <c r="D135" s="37">
        <v>0.33030349714989987</v>
      </c>
      <c r="E135" s="37">
        <v>0.38132295719844356</v>
      </c>
      <c r="F135" s="37">
        <v>0.4121805328983143</v>
      </c>
      <c r="G135" s="37">
        <v>0.35848511130384503</v>
      </c>
      <c r="H135" s="37"/>
    </row>
    <row r="136" spans="1:11" x14ac:dyDescent="0.2">
      <c r="B136" s="37"/>
      <c r="C136" s="37"/>
      <c r="D136" s="37"/>
      <c r="E136" s="37"/>
      <c r="F136" s="37"/>
      <c r="G136" s="37"/>
      <c r="H136" s="37"/>
    </row>
    <row r="137" spans="1:11" x14ac:dyDescent="0.2">
      <c r="B137" s="37"/>
      <c r="C137" s="37"/>
      <c r="D137" s="37"/>
      <c r="E137" s="37"/>
      <c r="F137" s="37"/>
      <c r="G137" s="37"/>
      <c r="H137" s="37"/>
    </row>
    <row r="138" spans="1:11" x14ac:dyDescent="0.2">
      <c r="B138" s="37"/>
      <c r="C138" s="37"/>
      <c r="D138" s="37"/>
      <c r="E138" s="37"/>
      <c r="F138" s="37"/>
      <c r="G138" s="37"/>
      <c r="H138" s="37"/>
    </row>
    <row r="140" spans="1:11" x14ac:dyDescent="0.2">
      <c r="A140" s="8" t="s">
        <v>187</v>
      </c>
      <c r="B140" s="154" t="s">
        <v>188</v>
      </c>
      <c r="C140" s="154"/>
      <c r="D140" s="154"/>
      <c r="E140" s="154"/>
      <c r="F140" s="154"/>
      <c r="G140" s="154" t="s">
        <v>189</v>
      </c>
      <c r="H140" s="154"/>
      <c r="I140" s="154"/>
      <c r="J140" s="154"/>
      <c r="K140" s="154"/>
    </row>
    <row r="141" spans="1:11" x14ac:dyDescent="0.2">
      <c r="A141" s="14" t="s">
        <v>190</v>
      </c>
      <c r="B141" s="14" t="s">
        <v>191</v>
      </c>
      <c r="C141" s="14" t="s">
        <v>192</v>
      </c>
      <c r="D141" s="14" t="s">
        <v>193</v>
      </c>
      <c r="E141" s="14" t="s">
        <v>194</v>
      </c>
      <c r="F141" s="14" t="s">
        <v>195</v>
      </c>
      <c r="G141" s="14" t="s">
        <v>191</v>
      </c>
      <c r="H141" s="14" t="s">
        <v>192</v>
      </c>
      <c r="I141" s="14" t="s">
        <v>193</v>
      </c>
      <c r="J141" s="14" t="s">
        <v>194</v>
      </c>
      <c r="K141" s="14" t="s">
        <v>195</v>
      </c>
    </row>
    <row r="142" spans="1:11" x14ac:dyDescent="0.2">
      <c r="A142" s="2" t="s">
        <v>196</v>
      </c>
      <c r="B142" s="41">
        <v>0.58888888888888902</v>
      </c>
      <c r="C142" s="41">
        <v>0.57211538461538503</v>
      </c>
      <c r="D142" s="41">
        <v>0.62189054726368198</v>
      </c>
      <c r="E142" s="41">
        <v>0.68275862068965498</v>
      </c>
      <c r="F142" s="41">
        <v>0.778481012658228</v>
      </c>
      <c r="G142" s="41">
        <v>0.288590604026846</v>
      </c>
      <c r="H142" s="41">
        <v>0.30409356725146203</v>
      </c>
      <c r="I142" s="41">
        <v>0.24698795180722899</v>
      </c>
      <c r="J142" s="41">
        <v>0.214285714285714</v>
      </c>
      <c r="K142" s="41">
        <v>0.14583333333333301</v>
      </c>
    </row>
    <row r="143" spans="1:11" x14ac:dyDescent="0.2">
      <c r="A143" s="2" t="s">
        <v>197</v>
      </c>
      <c r="B143" s="41">
        <v>0.642530984996739</v>
      </c>
      <c r="C143" s="41">
        <v>0.67800882167611798</v>
      </c>
      <c r="D143" s="41">
        <v>0.65556216537775103</v>
      </c>
      <c r="E143" s="41">
        <v>0.81175536139793503</v>
      </c>
      <c r="F143" s="41">
        <v>0.83272394881169998</v>
      </c>
      <c r="G143" s="41">
        <v>0.22318611987381701</v>
      </c>
      <c r="H143" s="41">
        <v>0.18299164768413101</v>
      </c>
      <c r="I143" s="41">
        <v>0.183098591549296</v>
      </c>
      <c r="J143" s="41">
        <v>0.108979947689625</v>
      </c>
      <c r="K143" s="41">
        <v>8.3501006036217296E-2</v>
      </c>
    </row>
    <row r="144" spans="1:11" x14ac:dyDescent="0.2">
      <c r="A144" s="2" t="s">
        <v>198</v>
      </c>
      <c r="B144" s="41">
        <v>0.69742380872200704</v>
      </c>
      <c r="C144" s="41">
        <v>0.72629635844940399</v>
      </c>
      <c r="D144" s="41">
        <v>0.72971734148204703</v>
      </c>
      <c r="E144" s="41">
        <v>0.85259124823553101</v>
      </c>
      <c r="F144" s="41">
        <v>0.86706948640483394</v>
      </c>
      <c r="G144" s="41">
        <v>0.17457154244719</v>
      </c>
      <c r="H144" s="41">
        <v>0.148869223205506</v>
      </c>
      <c r="I144" s="41">
        <v>0.128308085417047</v>
      </c>
      <c r="J144" s="41">
        <v>7.05649593317213E-2</v>
      </c>
      <c r="K144" s="41">
        <v>5.9016393442622897E-2</v>
      </c>
    </row>
    <row r="149" spans="1:14" x14ac:dyDescent="0.2">
      <c r="A149" s="8" t="s">
        <v>199</v>
      </c>
    </row>
    <row r="150" spans="1:14" x14ac:dyDescent="0.2">
      <c r="A150" s="2" t="s">
        <v>120</v>
      </c>
      <c r="B150" s="2" t="s">
        <v>86</v>
      </c>
      <c r="C150" s="2" t="s">
        <v>87</v>
      </c>
      <c r="D150" s="2" t="s">
        <v>88</v>
      </c>
    </row>
    <row r="151" spans="1:14" x14ac:dyDescent="0.2">
      <c r="A151" s="2">
        <v>2015</v>
      </c>
      <c r="B151" s="41">
        <v>0.54310344827586199</v>
      </c>
      <c r="C151" s="41">
        <v>0.57277766372408101</v>
      </c>
      <c r="D151" s="41">
        <v>0.600520297658661</v>
      </c>
    </row>
    <row r="152" spans="1:14" x14ac:dyDescent="0.2">
      <c r="A152" s="2">
        <v>2016</v>
      </c>
      <c r="B152" s="41">
        <v>0.56494522691705795</v>
      </c>
      <c r="C152" s="41">
        <v>0.56433895645351095</v>
      </c>
      <c r="D152" s="41">
        <v>0.59424864106610598</v>
      </c>
    </row>
    <row r="153" spans="1:14" x14ac:dyDescent="0.2">
      <c r="A153" s="2">
        <v>2017</v>
      </c>
      <c r="B153" s="41">
        <v>0.55981595092024505</v>
      </c>
      <c r="C153" s="41">
        <v>0.56740740740740703</v>
      </c>
      <c r="D153" s="41">
        <v>0.58668670340067897</v>
      </c>
    </row>
    <row r="154" spans="1:14" x14ac:dyDescent="0.2">
      <c r="A154" s="2">
        <v>2018</v>
      </c>
      <c r="B154" s="41">
        <v>0.57641921397379903</v>
      </c>
      <c r="C154" s="41">
        <v>0.56515426497277699</v>
      </c>
      <c r="D154" s="41">
        <v>0.59548905029763499</v>
      </c>
    </row>
    <row r="155" spans="1:14" x14ac:dyDescent="0.2">
      <c r="A155" s="2">
        <v>2019</v>
      </c>
      <c r="B155" s="41">
        <v>0.61005434782608703</v>
      </c>
      <c r="C155" s="41">
        <v>0.57291488998806095</v>
      </c>
      <c r="D155" s="41">
        <v>0.60290951105509205</v>
      </c>
    </row>
    <row r="157" spans="1:14" x14ac:dyDescent="0.2">
      <c r="C157" s="2" t="s">
        <v>200</v>
      </c>
      <c r="D157" s="2" t="s">
        <v>201</v>
      </c>
      <c r="E157" s="2" t="s">
        <v>202</v>
      </c>
      <c r="F157" s="2" t="s">
        <v>161</v>
      </c>
      <c r="G157" s="2" t="s">
        <v>162</v>
      </c>
      <c r="H157" s="2" t="s">
        <v>163</v>
      </c>
      <c r="I157" s="2">
        <v>2017</v>
      </c>
      <c r="J157" s="2">
        <v>2018</v>
      </c>
      <c r="K157" s="2">
        <v>2019</v>
      </c>
      <c r="L157" s="2">
        <v>2017</v>
      </c>
      <c r="M157" s="2">
        <v>2018</v>
      </c>
      <c r="N157" s="2">
        <v>2019</v>
      </c>
    </row>
    <row r="158" spans="1:14" x14ac:dyDescent="0.2">
      <c r="A158" s="2" t="s">
        <v>203</v>
      </c>
      <c r="B158" s="2" t="s">
        <v>204</v>
      </c>
      <c r="C158" s="2" t="s">
        <v>150</v>
      </c>
      <c r="D158" s="2" t="s">
        <v>150</v>
      </c>
      <c r="E158" s="2" t="s">
        <v>150</v>
      </c>
      <c r="F158" s="2" t="s">
        <v>150</v>
      </c>
      <c r="G158" s="2" t="s">
        <v>150</v>
      </c>
      <c r="H158" s="2" t="s">
        <v>150</v>
      </c>
      <c r="I158" s="2" t="s">
        <v>205</v>
      </c>
      <c r="J158" s="2" t="s">
        <v>205</v>
      </c>
      <c r="K158" s="2" t="s">
        <v>205</v>
      </c>
      <c r="L158" s="2" t="s">
        <v>88</v>
      </c>
      <c r="M158" s="2" t="s">
        <v>88</v>
      </c>
      <c r="N158" s="2" t="s">
        <v>88</v>
      </c>
    </row>
    <row r="159" spans="1:14" x14ac:dyDescent="0.2">
      <c r="A159" s="2" t="s">
        <v>206</v>
      </c>
      <c r="B159" s="2" t="s">
        <v>207</v>
      </c>
      <c r="C159" s="27">
        <v>127</v>
      </c>
      <c r="D159" s="27">
        <v>139</v>
      </c>
      <c r="E159" s="27">
        <v>146</v>
      </c>
      <c r="F159" s="27">
        <v>139</v>
      </c>
      <c r="G159" s="27">
        <v>158</v>
      </c>
      <c r="H159" s="27">
        <v>162</v>
      </c>
      <c r="I159" s="27">
        <v>1757</v>
      </c>
      <c r="J159" s="27">
        <v>1764</v>
      </c>
      <c r="K159" s="27">
        <v>1779</v>
      </c>
      <c r="L159" s="27">
        <v>5594</v>
      </c>
      <c r="M159" s="27">
        <v>5745</v>
      </c>
      <c r="N159" s="27">
        <v>5798</v>
      </c>
    </row>
    <row r="160" spans="1:14" x14ac:dyDescent="0.2">
      <c r="A160" s="2" t="s">
        <v>206</v>
      </c>
      <c r="B160" s="2" t="s">
        <v>208</v>
      </c>
      <c r="C160" s="27">
        <v>335</v>
      </c>
      <c r="D160" s="27">
        <v>353</v>
      </c>
      <c r="E160" s="27">
        <v>356</v>
      </c>
      <c r="F160" s="27">
        <v>368</v>
      </c>
      <c r="G160" s="27">
        <v>375</v>
      </c>
      <c r="H160" s="27">
        <v>388</v>
      </c>
      <c r="I160" s="27">
        <v>3136</v>
      </c>
      <c r="J160" s="27">
        <v>3158</v>
      </c>
      <c r="K160" s="27">
        <v>3247</v>
      </c>
      <c r="L160" s="27">
        <v>9399</v>
      </c>
      <c r="M160" s="27">
        <v>9673</v>
      </c>
      <c r="N160" s="27">
        <v>10085</v>
      </c>
    </row>
    <row r="161" spans="1:14" x14ac:dyDescent="0.2">
      <c r="A161" s="2" t="s">
        <v>206</v>
      </c>
      <c r="B161" s="2" t="s">
        <v>209</v>
      </c>
      <c r="C161" s="41">
        <v>0.37910447761194027</v>
      </c>
      <c r="D161" s="41">
        <v>0.39376770538243627</v>
      </c>
      <c r="E161" s="41">
        <v>0.4101123595505618</v>
      </c>
      <c r="F161" s="41">
        <v>0.37771739130434784</v>
      </c>
      <c r="G161" s="41">
        <v>0.42133333333333334</v>
      </c>
      <c r="H161" s="41">
        <v>0.41752577319587603</v>
      </c>
      <c r="I161" s="41">
        <v>0.5602678571428571</v>
      </c>
      <c r="J161" s="41">
        <v>0.558581380620646</v>
      </c>
      <c r="K161" s="41">
        <v>0.54789036033261473</v>
      </c>
      <c r="L161" s="41">
        <v>0.59516969890413873</v>
      </c>
      <c r="M161" s="41">
        <v>0.59392122402563841</v>
      </c>
      <c r="N161" s="41">
        <v>0.57491323748140799</v>
      </c>
    </row>
    <row r="162" spans="1:14" x14ac:dyDescent="0.2">
      <c r="A162" s="2" t="s">
        <v>210</v>
      </c>
      <c r="B162" s="2" t="s">
        <v>207</v>
      </c>
      <c r="C162" s="27">
        <v>173</v>
      </c>
      <c r="D162" s="27">
        <v>176</v>
      </c>
      <c r="E162" s="27">
        <v>215</v>
      </c>
      <c r="F162" s="27">
        <v>226</v>
      </c>
      <c r="G162" s="27">
        <v>238</v>
      </c>
      <c r="H162" s="27">
        <v>287</v>
      </c>
      <c r="I162" s="27">
        <v>1131</v>
      </c>
      <c r="J162" s="27">
        <v>1182</v>
      </c>
      <c r="K162" s="27">
        <v>1360</v>
      </c>
      <c r="L162" s="27">
        <v>3487</v>
      </c>
      <c r="M162" s="27">
        <v>3786</v>
      </c>
      <c r="N162" s="27">
        <v>4347</v>
      </c>
    </row>
    <row r="163" spans="1:14" x14ac:dyDescent="0.2">
      <c r="A163" s="2" t="s">
        <v>210</v>
      </c>
      <c r="B163" s="2" t="s">
        <v>208</v>
      </c>
      <c r="C163" s="27">
        <v>235</v>
      </c>
      <c r="D163" s="27">
        <v>227</v>
      </c>
      <c r="E163" s="27">
        <v>283</v>
      </c>
      <c r="F163" s="27">
        <v>284</v>
      </c>
      <c r="G163" s="27">
        <v>312</v>
      </c>
      <c r="H163" s="27">
        <v>348</v>
      </c>
      <c r="I163" s="27">
        <v>2088</v>
      </c>
      <c r="J163" s="27">
        <v>2181</v>
      </c>
      <c r="K163" s="27">
        <v>2395</v>
      </c>
      <c r="L163" s="27">
        <v>6307</v>
      </c>
      <c r="M163" s="27">
        <v>6494</v>
      </c>
      <c r="N163" s="27">
        <v>6884</v>
      </c>
    </row>
    <row r="164" spans="1:14" x14ac:dyDescent="0.2">
      <c r="A164" s="2" t="s">
        <v>210</v>
      </c>
      <c r="B164" s="2" t="s">
        <v>209</v>
      </c>
      <c r="C164" s="41">
        <v>0.7361702127659574</v>
      </c>
      <c r="D164" s="41">
        <v>0.77533039647577096</v>
      </c>
      <c r="E164" s="41">
        <v>0.75971731448763247</v>
      </c>
      <c r="F164" s="41">
        <v>0.79577464788732399</v>
      </c>
      <c r="G164" s="41">
        <v>0.76282051282051277</v>
      </c>
      <c r="H164" s="41">
        <v>0.82471264367816099</v>
      </c>
      <c r="I164" s="41">
        <v>0.54166666666666663</v>
      </c>
      <c r="J164" s="41">
        <v>0.54195323246217331</v>
      </c>
      <c r="K164" s="41">
        <v>0.56784968684759918</v>
      </c>
      <c r="L164" s="41">
        <v>0.55287775487553514</v>
      </c>
      <c r="M164" s="41">
        <v>0.58299969202340618</v>
      </c>
      <c r="N164" s="41">
        <v>0.63146426496223129</v>
      </c>
    </row>
    <row r="165" spans="1:14" x14ac:dyDescent="0.2">
      <c r="A165" s="2" t="s">
        <v>211</v>
      </c>
      <c r="B165" s="2" t="s">
        <v>207</v>
      </c>
      <c r="C165" s="27" t="s">
        <v>165</v>
      </c>
      <c r="D165" s="27" t="s">
        <v>165</v>
      </c>
      <c r="E165" s="27" t="s">
        <v>165</v>
      </c>
      <c r="F165" s="27" t="s">
        <v>165</v>
      </c>
      <c r="G165" s="27" t="s">
        <v>165</v>
      </c>
      <c r="H165" s="27" t="s">
        <v>165</v>
      </c>
      <c r="I165" s="27" t="s">
        <v>165</v>
      </c>
      <c r="J165" s="27" t="s">
        <v>165</v>
      </c>
      <c r="K165" s="27" t="s">
        <v>165</v>
      </c>
      <c r="L165" s="27" t="s">
        <v>165</v>
      </c>
      <c r="M165" s="27" t="s">
        <v>165</v>
      </c>
      <c r="N165" s="27" t="s">
        <v>165</v>
      </c>
    </row>
    <row r="166" spans="1:14" x14ac:dyDescent="0.2">
      <c r="A166" s="2" t="s">
        <v>211</v>
      </c>
      <c r="B166" s="2" t="s">
        <v>208</v>
      </c>
      <c r="C166" s="27" t="s">
        <v>165</v>
      </c>
      <c r="D166" s="27" t="s">
        <v>165</v>
      </c>
      <c r="E166" s="27" t="s">
        <v>165</v>
      </c>
      <c r="F166" s="27" t="s">
        <v>165</v>
      </c>
      <c r="G166" s="27" t="s">
        <v>165</v>
      </c>
      <c r="H166" s="27" t="s">
        <v>165</v>
      </c>
      <c r="I166" s="27" t="s">
        <v>165</v>
      </c>
      <c r="J166" s="27" t="s">
        <v>165</v>
      </c>
      <c r="K166" s="27" t="s">
        <v>165</v>
      </c>
      <c r="L166" s="27" t="s">
        <v>165</v>
      </c>
      <c r="M166" s="27" t="s">
        <v>165</v>
      </c>
      <c r="N166" s="27" t="s">
        <v>165</v>
      </c>
    </row>
    <row r="167" spans="1:14" x14ac:dyDescent="0.2">
      <c r="A167" s="2" t="s">
        <v>211</v>
      </c>
      <c r="B167" s="2" t="s">
        <v>209</v>
      </c>
      <c r="C167" s="41" t="s">
        <v>165</v>
      </c>
      <c r="D167" s="41" t="s">
        <v>165</v>
      </c>
      <c r="E167" s="41" t="s">
        <v>165</v>
      </c>
      <c r="F167" s="41" t="s">
        <v>165</v>
      </c>
      <c r="G167" s="41" t="s">
        <v>165</v>
      </c>
      <c r="H167" s="41" t="s">
        <v>165</v>
      </c>
      <c r="I167" s="41" t="s">
        <v>165</v>
      </c>
      <c r="J167" s="41" t="s">
        <v>165</v>
      </c>
      <c r="K167" s="41" t="s">
        <v>165</v>
      </c>
      <c r="L167" s="41" t="s">
        <v>165</v>
      </c>
      <c r="M167" s="41" t="s">
        <v>165</v>
      </c>
      <c r="N167" s="41" t="s">
        <v>165</v>
      </c>
    </row>
    <row r="171" spans="1:14" x14ac:dyDescent="0.2">
      <c r="A171" s="8" t="s">
        <v>212</v>
      </c>
    </row>
    <row r="172" spans="1:14" x14ac:dyDescent="0.2">
      <c r="A172" s="2" t="s">
        <v>180</v>
      </c>
      <c r="B172" s="2" t="s">
        <v>86</v>
      </c>
      <c r="C172" s="2" t="s">
        <v>87</v>
      </c>
      <c r="D172" s="2" t="s">
        <v>88</v>
      </c>
    </row>
    <row r="173" spans="1:14" x14ac:dyDescent="0.2">
      <c r="A173" s="2" t="s">
        <v>213</v>
      </c>
      <c r="B173" s="41">
        <v>0.38177623990772802</v>
      </c>
      <c r="C173" s="41">
        <v>0.48969072164948502</v>
      </c>
      <c r="D173" s="41">
        <v>0.44946911196911199</v>
      </c>
    </row>
    <row r="174" spans="1:14" x14ac:dyDescent="0.2">
      <c r="A174" s="2" t="s">
        <v>214</v>
      </c>
      <c r="B174" s="41">
        <v>0.41741357234315002</v>
      </c>
      <c r="C174" s="41">
        <v>0.51621384750219101</v>
      </c>
      <c r="D174" s="41">
        <v>0.48322147651006703</v>
      </c>
    </row>
    <row r="175" spans="1:14" x14ac:dyDescent="0.2">
      <c r="A175" s="2" t="s">
        <v>215</v>
      </c>
      <c r="B175" s="41">
        <v>0.39090909090909098</v>
      </c>
      <c r="C175" s="41">
        <v>0.49895042790247102</v>
      </c>
      <c r="D175" s="41">
        <v>0.50289491460001901</v>
      </c>
    </row>
    <row r="176" spans="1:14" x14ac:dyDescent="0.2">
      <c r="A176" s="2" t="s">
        <v>216</v>
      </c>
      <c r="B176" s="41">
        <v>0.39306358381502898</v>
      </c>
      <c r="C176" s="41">
        <v>0.54076699967773101</v>
      </c>
      <c r="D176" s="41">
        <v>0.527475686293298</v>
      </c>
    </row>
    <row r="177" spans="1:8" x14ac:dyDescent="0.2">
      <c r="A177" s="2" t="s">
        <v>217</v>
      </c>
      <c r="B177" s="41">
        <v>0.36391129032258102</v>
      </c>
      <c r="C177" s="41">
        <v>0.499478468186559</v>
      </c>
      <c r="D177" s="41">
        <v>0.52742384801570996</v>
      </c>
    </row>
    <row r="179" spans="1:8" x14ac:dyDescent="0.2">
      <c r="B179" s="2" t="s">
        <v>218</v>
      </c>
      <c r="C179" s="2" t="s">
        <v>219</v>
      </c>
      <c r="D179" s="14" t="s">
        <v>220</v>
      </c>
      <c r="E179" s="14" t="s">
        <v>221</v>
      </c>
      <c r="F179" s="14" t="s">
        <v>222</v>
      </c>
      <c r="G179" s="14"/>
      <c r="H179" s="14"/>
    </row>
    <row r="180" spans="1:8" x14ac:dyDescent="0.2">
      <c r="A180" s="2" t="s">
        <v>183</v>
      </c>
      <c r="B180" s="2" t="s">
        <v>223</v>
      </c>
      <c r="C180" s="2" t="s">
        <v>223</v>
      </c>
      <c r="D180" s="2" t="s">
        <v>223</v>
      </c>
      <c r="E180" s="2" t="s">
        <v>223</v>
      </c>
      <c r="F180" s="2" t="s">
        <v>223</v>
      </c>
      <c r="G180" s="2" t="s">
        <v>224</v>
      </c>
      <c r="H180" s="2" t="s">
        <v>225</v>
      </c>
    </row>
    <row r="181" spans="1:8" x14ac:dyDescent="0.2">
      <c r="A181" s="2" t="s">
        <v>226</v>
      </c>
      <c r="B181" s="27">
        <v>331</v>
      </c>
      <c r="C181" s="27">
        <v>326</v>
      </c>
      <c r="D181" s="27">
        <v>344</v>
      </c>
      <c r="E181" s="27">
        <v>340</v>
      </c>
      <c r="F181" s="27">
        <v>361</v>
      </c>
      <c r="G181" s="27">
        <v>3352</v>
      </c>
      <c r="H181" s="27">
        <v>11549</v>
      </c>
    </row>
    <row r="182" spans="1:8" x14ac:dyDescent="0.2">
      <c r="A182" s="2" t="s">
        <v>227</v>
      </c>
      <c r="B182" s="27">
        <v>867</v>
      </c>
      <c r="C182" s="27">
        <v>781</v>
      </c>
      <c r="D182" s="27">
        <v>880</v>
      </c>
      <c r="E182" s="27">
        <v>865</v>
      </c>
      <c r="F182" s="27">
        <v>992</v>
      </c>
      <c r="G182" s="27">
        <v>6711</v>
      </c>
      <c r="H182" s="27">
        <v>21897</v>
      </c>
    </row>
    <row r="183" spans="1:8" x14ac:dyDescent="0.2">
      <c r="A183" s="2" t="s">
        <v>228</v>
      </c>
      <c r="B183" s="37">
        <v>0.3817762399077278</v>
      </c>
      <c r="C183" s="37">
        <v>0.4174135723431498</v>
      </c>
      <c r="D183" s="37">
        <v>0.39090909090909093</v>
      </c>
      <c r="E183" s="37">
        <v>0.39306358381502893</v>
      </c>
      <c r="F183" s="37">
        <v>0.36391129032258063</v>
      </c>
      <c r="G183" s="37">
        <v>0.49947846818655939</v>
      </c>
      <c r="H183" s="37">
        <v>0.52742384801570996</v>
      </c>
    </row>
    <row r="187" spans="1:8" x14ac:dyDescent="0.2">
      <c r="A187" s="8" t="s">
        <v>229</v>
      </c>
    </row>
    <row r="188" spans="1:8" x14ac:dyDescent="0.2">
      <c r="A188" s="2" t="s">
        <v>180</v>
      </c>
      <c r="B188" s="2" t="s">
        <v>86</v>
      </c>
      <c r="C188" s="2" t="s">
        <v>87</v>
      </c>
      <c r="D188" s="2" t="s">
        <v>88</v>
      </c>
    </row>
    <row r="189" spans="1:8" x14ac:dyDescent="0.2">
      <c r="A189" s="2" t="s">
        <v>214</v>
      </c>
      <c r="B189" s="41">
        <v>0.61436464088397802</v>
      </c>
      <c r="C189" s="41">
        <v>0.73554913294797697</v>
      </c>
      <c r="D189" s="41">
        <v>0.69974239099322599</v>
      </c>
    </row>
    <row r="190" spans="1:8" x14ac:dyDescent="0.2">
      <c r="A190" s="2" t="s">
        <v>215</v>
      </c>
      <c r="B190" s="41">
        <v>0.56270810210876798</v>
      </c>
      <c r="C190" s="41">
        <v>0.72579898100972695</v>
      </c>
      <c r="D190" s="41">
        <v>0.70646067415730296</v>
      </c>
    </row>
    <row r="191" spans="1:8" x14ac:dyDescent="0.2">
      <c r="A191" s="2" t="s">
        <v>216</v>
      </c>
      <c r="B191" s="41">
        <v>0.63865546218487401</v>
      </c>
      <c r="C191" s="41">
        <v>0.73219858156028395</v>
      </c>
      <c r="D191" s="41">
        <v>0.71681376482125403</v>
      </c>
    </row>
    <row r="192" spans="1:8" x14ac:dyDescent="0.2">
      <c r="A192" s="2" t="s">
        <v>217</v>
      </c>
      <c r="B192" s="41">
        <v>0.62278978388997996</v>
      </c>
      <c r="C192" s="41">
        <v>0.71835755608861296</v>
      </c>
      <c r="D192" s="41">
        <v>0.71120028857426298</v>
      </c>
    </row>
    <row r="193" spans="1:9" x14ac:dyDescent="0.2">
      <c r="A193" s="2" t="s">
        <v>230</v>
      </c>
      <c r="B193" s="41">
        <v>0.61248761149653097</v>
      </c>
      <c r="C193" s="41">
        <v>0.72931178601281699</v>
      </c>
      <c r="D193" s="41">
        <v>0.70933874454100299</v>
      </c>
    </row>
    <row r="195" spans="1:9" x14ac:dyDescent="0.2">
      <c r="A195" s="2" t="s">
        <v>203</v>
      </c>
      <c r="B195" s="2" t="s">
        <v>204</v>
      </c>
      <c r="C195" s="2" t="s">
        <v>231</v>
      </c>
      <c r="D195" s="2" t="s">
        <v>232</v>
      </c>
      <c r="E195" s="2" t="s">
        <v>233</v>
      </c>
      <c r="F195" s="2" t="s">
        <v>234</v>
      </c>
      <c r="G195" s="154" t="s">
        <v>235</v>
      </c>
      <c r="H195" s="154"/>
      <c r="I195" s="154"/>
    </row>
    <row r="196" spans="1:9" x14ac:dyDescent="0.2">
      <c r="A196" s="2" t="s">
        <v>206</v>
      </c>
      <c r="B196" s="27" t="s">
        <v>236</v>
      </c>
      <c r="C196" s="27">
        <v>297</v>
      </c>
      <c r="D196" s="27">
        <v>283</v>
      </c>
      <c r="E196" s="27">
        <v>382</v>
      </c>
      <c r="F196" s="27">
        <v>340</v>
      </c>
      <c r="G196" s="27">
        <v>315</v>
      </c>
      <c r="H196" s="27">
        <v>2912</v>
      </c>
      <c r="I196" s="27">
        <v>8403</v>
      </c>
    </row>
    <row r="197" spans="1:9" x14ac:dyDescent="0.2">
      <c r="A197" s="2" t="s">
        <v>206</v>
      </c>
      <c r="B197" s="27" t="s">
        <v>237</v>
      </c>
      <c r="C197" s="27">
        <v>534</v>
      </c>
      <c r="D197" s="27">
        <v>570</v>
      </c>
      <c r="E197" s="27">
        <v>649</v>
      </c>
      <c r="F197" s="27">
        <v>568</v>
      </c>
      <c r="G197" s="27">
        <v>565</v>
      </c>
      <c r="H197" s="27">
        <v>4152</v>
      </c>
      <c r="I197" s="27">
        <v>12502</v>
      </c>
    </row>
    <row r="198" spans="1:9" x14ac:dyDescent="0.2">
      <c r="A198" s="2" t="s">
        <v>206</v>
      </c>
      <c r="B198" s="27" t="s">
        <v>238</v>
      </c>
      <c r="C198" s="37">
        <v>0.55617977528089901</v>
      </c>
      <c r="D198" s="37">
        <v>0.49649122807017498</v>
      </c>
      <c r="E198" s="37">
        <v>0.58859784283513095</v>
      </c>
      <c r="F198" s="37">
        <v>0.59859154929577496</v>
      </c>
      <c r="G198" s="37">
        <v>0.55752212389380496</v>
      </c>
      <c r="H198" s="37">
        <v>0.7013487475915221</v>
      </c>
      <c r="I198" s="37">
        <v>0.67213245880659089</v>
      </c>
    </row>
    <row r="199" spans="1:9" x14ac:dyDescent="0.2">
      <c r="A199" s="2" t="s">
        <v>210</v>
      </c>
      <c r="B199" s="27" t="s">
        <v>236</v>
      </c>
      <c r="C199" s="27">
        <v>259</v>
      </c>
      <c r="D199" s="27">
        <v>224</v>
      </c>
      <c r="E199" s="27">
        <v>302</v>
      </c>
      <c r="F199" s="27">
        <v>294</v>
      </c>
      <c r="G199" s="27">
        <v>303</v>
      </c>
      <c r="H199" s="27">
        <v>2169</v>
      </c>
      <c r="I199" s="27">
        <v>6270</v>
      </c>
    </row>
    <row r="200" spans="1:9" x14ac:dyDescent="0.2">
      <c r="A200" s="2" t="s">
        <v>210</v>
      </c>
      <c r="B200" s="27" t="s">
        <v>237</v>
      </c>
      <c r="C200" s="27">
        <v>371</v>
      </c>
      <c r="D200" s="27">
        <v>331</v>
      </c>
      <c r="E200" s="27">
        <v>422</v>
      </c>
      <c r="F200" s="27">
        <v>450</v>
      </c>
      <c r="G200" s="27">
        <v>444</v>
      </c>
      <c r="H200" s="27">
        <v>2863</v>
      </c>
      <c r="I200" s="27">
        <v>8163</v>
      </c>
    </row>
    <row r="201" spans="1:9" x14ac:dyDescent="0.2">
      <c r="A201" s="2" t="s">
        <v>210</v>
      </c>
      <c r="B201" s="27" t="s">
        <v>238</v>
      </c>
      <c r="C201" s="37">
        <v>0.69811320754716999</v>
      </c>
      <c r="D201" s="37">
        <v>0.67673716012084595</v>
      </c>
      <c r="E201" s="37">
        <v>0.71563981042654001</v>
      </c>
      <c r="F201" s="37">
        <v>0.65333333333333299</v>
      </c>
      <c r="G201" s="37">
        <v>0.68243243243243301</v>
      </c>
      <c r="H201" s="37">
        <v>0.75759692630108277</v>
      </c>
      <c r="I201" s="37">
        <v>0.76809996324880558</v>
      </c>
    </row>
    <row r="202" spans="1:9" x14ac:dyDescent="0.2">
      <c r="A202" s="2" t="s">
        <v>211</v>
      </c>
      <c r="B202" s="27" t="s">
        <v>236</v>
      </c>
      <c r="C202" s="27" t="s">
        <v>165</v>
      </c>
      <c r="D202" s="27" t="s">
        <v>165</v>
      </c>
      <c r="E202" s="27" t="s">
        <v>165</v>
      </c>
      <c r="F202" s="27" t="s">
        <v>165</v>
      </c>
      <c r="G202" s="27" t="s">
        <v>165</v>
      </c>
      <c r="H202" s="27" t="s">
        <v>165</v>
      </c>
      <c r="I202" s="27" t="s">
        <v>165</v>
      </c>
    </row>
    <row r="203" spans="1:9" x14ac:dyDescent="0.2">
      <c r="A203" s="2" t="s">
        <v>211</v>
      </c>
      <c r="B203" s="27" t="s">
        <v>237</v>
      </c>
      <c r="C203" s="27" t="s">
        <v>165</v>
      </c>
      <c r="D203" s="27" t="s">
        <v>165</v>
      </c>
      <c r="E203" s="27" t="s">
        <v>165</v>
      </c>
      <c r="F203" s="27" t="s">
        <v>165</v>
      </c>
      <c r="G203" s="27" t="s">
        <v>165</v>
      </c>
      <c r="H203" s="27" t="s">
        <v>165</v>
      </c>
      <c r="I203" s="27" t="s">
        <v>165</v>
      </c>
    </row>
    <row r="204" spans="1:9" x14ac:dyDescent="0.2">
      <c r="A204" s="2" t="s">
        <v>211</v>
      </c>
      <c r="B204" s="27" t="s">
        <v>238</v>
      </c>
      <c r="C204" s="37" t="s">
        <v>165</v>
      </c>
      <c r="D204" s="37" t="s">
        <v>165</v>
      </c>
      <c r="E204" s="37" t="s">
        <v>165</v>
      </c>
      <c r="F204" s="37" t="s">
        <v>165</v>
      </c>
      <c r="G204" s="37" t="s">
        <v>165</v>
      </c>
      <c r="H204" s="37" t="s">
        <v>165</v>
      </c>
      <c r="I204" s="37" t="s">
        <v>165</v>
      </c>
    </row>
    <row r="208" spans="1:9" x14ac:dyDescent="0.2">
      <c r="A208" s="8" t="s">
        <v>239</v>
      </c>
    </row>
    <row r="209" spans="1:8" x14ac:dyDescent="0.2">
      <c r="A209" s="2" t="s">
        <v>120</v>
      </c>
      <c r="B209" s="2" t="s">
        <v>86</v>
      </c>
      <c r="C209" s="2" t="s">
        <v>87</v>
      </c>
      <c r="D209" s="2" t="s">
        <v>88</v>
      </c>
    </row>
    <row r="210" spans="1:8" x14ac:dyDescent="0.2">
      <c r="A210" s="2" t="s">
        <v>214</v>
      </c>
      <c r="B210" s="37">
        <v>0.82307692307692304</v>
      </c>
      <c r="C210" s="37">
        <v>0.81801007556675098</v>
      </c>
      <c r="D210" s="37">
        <v>0.74309786130913802</v>
      </c>
    </row>
    <row r="211" spans="1:8" x14ac:dyDescent="0.2">
      <c r="A211" s="2" t="s">
        <v>215</v>
      </c>
      <c r="B211" s="37">
        <v>0.88059701492537301</v>
      </c>
      <c r="C211" s="37">
        <v>0.83773584905660403</v>
      </c>
      <c r="D211" s="37">
        <v>0.75451844515969302</v>
      </c>
    </row>
    <row r="212" spans="1:8" x14ac:dyDescent="0.2">
      <c r="A212" s="2" t="s">
        <v>216</v>
      </c>
      <c r="B212" s="37">
        <v>0.90845070422535201</v>
      </c>
      <c r="C212" s="37">
        <v>0.82246376811594202</v>
      </c>
      <c r="D212" s="37">
        <v>0.754220040703939</v>
      </c>
    </row>
    <row r="213" spans="1:8" x14ac:dyDescent="0.2">
      <c r="A213" s="2" t="s">
        <v>217</v>
      </c>
      <c r="B213" s="37">
        <v>0.89510489510489499</v>
      </c>
      <c r="C213" s="37">
        <v>0.82708089097303605</v>
      </c>
      <c r="D213" s="37">
        <v>0.76744186046511598</v>
      </c>
    </row>
    <row r="214" spans="1:8" x14ac:dyDescent="0.2">
      <c r="A214" s="2" t="s">
        <v>230</v>
      </c>
      <c r="B214" s="37">
        <v>0.89932885906040305</v>
      </c>
      <c r="C214" s="37">
        <v>0.84057174271577795</v>
      </c>
      <c r="D214" s="37">
        <v>0.77826925258024304</v>
      </c>
    </row>
    <row r="216" spans="1:8" x14ac:dyDescent="0.2">
      <c r="B216" s="2" t="s">
        <v>231</v>
      </c>
      <c r="C216" s="2" t="s">
        <v>232</v>
      </c>
      <c r="D216" s="2" t="s">
        <v>233</v>
      </c>
      <c r="E216" s="2" t="s">
        <v>234</v>
      </c>
      <c r="F216" s="154" t="s">
        <v>235</v>
      </c>
      <c r="G216" s="154"/>
      <c r="H216" s="154"/>
    </row>
    <row r="217" spans="1:8" x14ac:dyDescent="0.2">
      <c r="A217" s="2" t="s">
        <v>240</v>
      </c>
      <c r="B217" s="2" t="s">
        <v>223</v>
      </c>
      <c r="C217" s="2" t="s">
        <v>223</v>
      </c>
      <c r="D217" s="2" t="s">
        <v>223</v>
      </c>
      <c r="E217" s="2" t="s">
        <v>223</v>
      </c>
      <c r="F217" s="2" t="s">
        <v>223</v>
      </c>
      <c r="G217" s="2" t="s">
        <v>224</v>
      </c>
      <c r="H217" s="2" t="s">
        <v>225</v>
      </c>
    </row>
    <row r="218" spans="1:8" x14ac:dyDescent="0.2">
      <c r="A218" s="2" t="s">
        <v>241</v>
      </c>
      <c r="B218" s="37">
        <v>0.79166666666666696</v>
      </c>
      <c r="C218" s="37">
        <v>0.83333333333333304</v>
      </c>
      <c r="D218" s="37">
        <v>0.90789473684210498</v>
      </c>
      <c r="E218" s="37">
        <v>0.89333333333333298</v>
      </c>
      <c r="F218" s="37">
        <v>0.85333333333333306</v>
      </c>
      <c r="G218" s="37">
        <v>0.83777520278099704</v>
      </c>
      <c r="H218" s="37">
        <v>0.76600000000000001</v>
      </c>
    </row>
    <row r="219" spans="1:8" x14ac:dyDescent="0.2">
      <c r="A219" s="2" t="s">
        <v>242</v>
      </c>
      <c r="B219" s="37">
        <v>0.86206896551724099</v>
      </c>
      <c r="C219" s="37">
        <v>0.93548387096774199</v>
      </c>
      <c r="D219" s="37">
        <v>0.90909090909090895</v>
      </c>
      <c r="E219" s="37">
        <v>0.89705882352941202</v>
      </c>
      <c r="F219" s="37">
        <v>0.94594594594594605</v>
      </c>
      <c r="G219" s="37">
        <v>0.85018270401948903</v>
      </c>
      <c r="H219" s="37">
        <v>0.78100000000000003</v>
      </c>
    </row>
    <row r="220" spans="1:8" x14ac:dyDescent="0.2">
      <c r="A220" s="2" t="s">
        <v>243</v>
      </c>
      <c r="B220" s="37" t="s">
        <v>165</v>
      </c>
      <c r="C220" s="37" t="s">
        <v>165</v>
      </c>
      <c r="D220" s="37" t="s">
        <v>165</v>
      </c>
      <c r="E220" s="37" t="s">
        <v>165</v>
      </c>
      <c r="F220" s="37" t="s">
        <v>165</v>
      </c>
      <c r="G220" s="37" t="s">
        <v>165</v>
      </c>
      <c r="H220" s="37" t="s">
        <v>165</v>
      </c>
    </row>
    <row r="224" spans="1:8" x14ac:dyDescent="0.2">
      <c r="A224" s="8" t="s">
        <v>244</v>
      </c>
    </row>
    <row r="225" spans="1:8" x14ac:dyDescent="0.2">
      <c r="A225" s="2" t="s">
        <v>180</v>
      </c>
      <c r="B225" s="2" t="s">
        <v>86</v>
      </c>
      <c r="C225" s="2" t="s">
        <v>87</v>
      </c>
      <c r="D225" s="2" t="s">
        <v>88</v>
      </c>
    </row>
    <row r="226" spans="1:8" x14ac:dyDescent="0.2">
      <c r="A226" s="2" t="s">
        <v>215</v>
      </c>
      <c r="B226" s="41">
        <v>0.59882005899705004</v>
      </c>
      <c r="C226" s="41">
        <v>0.51614255765199202</v>
      </c>
      <c r="D226" s="41">
        <v>0.46522849843883102</v>
      </c>
    </row>
    <row r="227" spans="1:8" x14ac:dyDescent="0.2">
      <c r="A227" s="2" t="s">
        <v>216</v>
      </c>
      <c r="B227" s="41">
        <v>0.60328638497652598</v>
      </c>
      <c r="C227" s="41">
        <v>0.52779864763335804</v>
      </c>
      <c r="D227" s="41">
        <v>0.48189121559331</v>
      </c>
    </row>
    <row r="228" spans="1:8" x14ac:dyDescent="0.2">
      <c r="A228" s="2" t="s">
        <v>217</v>
      </c>
      <c r="B228" s="41">
        <v>0.59196617336152202</v>
      </c>
      <c r="C228" s="41">
        <v>0.52240325865580495</v>
      </c>
      <c r="D228" s="41">
        <v>0.47170756134201303</v>
      </c>
    </row>
    <row r="229" spans="1:8" x14ac:dyDescent="0.2">
      <c r="A229" s="2" t="s">
        <v>230</v>
      </c>
      <c r="B229" s="41">
        <v>0.56768558951965098</v>
      </c>
      <c r="C229" s="41">
        <v>0.50766609880749602</v>
      </c>
      <c r="D229" s="41">
        <v>0.476545585758961</v>
      </c>
    </row>
    <row r="230" spans="1:8" x14ac:dyDescent="0.2">
      <c r="A230" s="2" t="s">
        <v>245</v>
      </c>
      <c r="B230" s="41">
        <v>0.58974358974358998</v>
      </c>
      <c r="C230" s="41">
        <v>0.50366666666666704</v>
      </c>
      <c r="D230" s="41">
        <v>0.47356321839080501</v>
      </c>
    </row>
    <row r="232" spans="1:8" x14ac:dyDescent="0.2">
      <c r="B232" s="2" t="s">
        <v>246</v>
      </c>
      <c r="C232" s="2" t="s">
        <v>247</v>
      </c>
      <c r="D232" s="2" t="s">
        <v>248</v>
      </c>
      <c r="E232" s="2" t="s">
        <v>249</v>
      </c>
      <c r="F232" s="2" t="s">
        <v>250</v>
      </c>
      <c r="G232" s="2" t="s">
        <v>251</v>
      </c>
      <c r="H232" s="2" t="s">
        <v>252</v>
      </c>
    </row>
    <row r="233" spans="1:8" x14ac:dyDescent="0.2">
      <c r="A233" s="2" t="s">
        <v>183</v>
      </c>
      <c r="B233" s="2" t="s">
        <v>223</v>
      </c>
      <c r="C233" s="2" t="s">
        <v>223</v>
      </c>
      <c r="D233" s="2" t="s">
        <v>223</v>
      </c>
      <c r="E233" s="2" t="s">
        <v>223</v>
      </c>
      <c r="F233" s="2" t="s">
        <v>223</v>
      </c>
      <c r="G233" s="2" t="s">
        <v>224</v>
      </c>
      <c r="H233" s="2" t="s">
        <v>225</v>
      </c>
    </row>
    <row r="234" spans="1:8" x14ac:dyDescent="0.2">
      <c r="A234" s="2" t="s">
        <v>253</v>
      </c>
      <c r="B234" s="27">
        <v>203</v>
      </c>
      <c r="C234" s="27">
        <v>257</v>
      </c>
      <c r="D234" s="27">
        <v>280</v>
      </c>
      <c r="E234" s="27">
        <v>260</v>
      </c>
      <c r="F234" s="27">
        <v>276</v>
      </c>
      <c r="G234" s="27">
        <v>1511</v>
      </c>
      <c r="H234" s="27">
        <v>4120</v>
      </c>
    </row>
    <row r="235" spans="1:8" x14ac:dyDescent="0.2">
      <c r="A235" s="2" t="s">
        <v>254</v>
      </c>
      <c r="B235" s="27">
        <v>339</v>
      </c>
      <c r="C235" s="27">
        <v>426</v>
      </c>
      <c r="D235" s="27">
        <v>473</v>
      </c>
      <c r="E235" s="27">
        <v>458</v>
      </c>
      <c r="F235" s="27">
        <v>468</v>
      </c>
      <c r="G235" s="27">
        <v>3000</v>
      </c>
      <c r="H235" s="27">
        <v>8700</v>
      </c>
    </row>
    <row r="236" spans="1:8" x14ac:dyDescent="0.2">
      <c r="A236" s="2" t="s">
        <v>255</v>
      </c>
      <c r="B236" s="37">
        <v>0.59882005899705004</v>
      </c>
      <c r="C236" s="37">
        <v>0.60328638497652598</v>
      </c>
      <c r="D236" s="37">
        <v>0.59196617336152202</v>
      </c>
      <c r="E236" s="37">
        <v>0.56768558951965098</v>
      </c>
      <c r="F236" s="37">
        <v>0.58974358974358998</v>
      </c>
      <c r="G236" s="37">
        <v>0.50366666666666704</v>
      </c>
      <c r="H236" s="37">
        <v>0.47356321839080501</v>
      </c>
    </row>
    <row r="240" spans="1:8" x14ac:dyDescent="0.2">
      <c r="A240" s="8" t="s">
        <v>256</v>
      </c>
    </row>
    <row r="241" spans="1:9" x14ac:dyDescent="0.2">
      <c r="A241" s="2" t="s">
        <v>120</v>
      </c>
      <c r="B241" s="2" t="s">
        <v>86</v>
      </c>
      <c r="C241" s="2" t="s">
        <v>87</v>
      </c>
      <c r="D241" s="2" t="s">
        <v>88</v>
      </c>
    </row>
    <row r="242" spans="1:9" x14ac:dyDescent="0.2">
      <c r="A242" s="2" t="s">
        <v>215</v>
      </c>
      <c r="B242" s="37">
        <v>0.69916142557651995</v>
      </c>
      <c r="C242" s="37">
        <v>0.53531438415159349</v>
      </c>
      <c r="D242" s="37">
        <v>0.47109622841029303</v>
      </c>
    </row>
    <row r="243" spans="1:9" x14ac:dyDescent="0.2">
      <c r="A243" s="2" t="s">
        <v>216</v>
      </c>
      <c r="B243" s="37">
        <v>0.71159029649595695</v>
      </c>
      <c r="C243" s="37">
        <v>0.54949575371549897</v>
      </c>
      <c r="D243" s="37">
        <v>0.48216243569199602</v>
      </c>
    </row>
    <row r="244" spans="1:9" x14ac:dyDescent="0.2">
      <c r="A244" s="2" t="s">
        <v>217</v>
      </c>
      <c r="B244" s="37">
        <v>0.71335200746965499</v>
      </c>
      <c r="C244" s="37">
        <v>0.55684210526315792</v>
      </c>
      <c r="D244" s="37">
        <v>0.48566738224523298</v>
      </c>
    </row>
    <row r="245" spans="1:9" x14ac:dyDescent="0.2">
      <c r="A245" s="2" t="s">
        <v>230</v>
      </c>
      <c r="B245" s="37">
        <v>0.68847926267281101</v>
      </c>
      <c r="C245" s="37">
        <v>0.54704370179948592</v>
      </c>
      <c r="D245" s="37">
        <v>0.48624532258727698</v>
      </c>
    </row>
    <row r="246" spans="1:9" x14ac:dyDescent="0.2">
      <c r="A246" s="2" t="s">
        <v>245</v>
      </c>
      <c r="B246" s="37">
        <v>0.70092497430626899</v>
      </c>
      <c r="C246" s="37">
        <v>0.54859529233105542</v>
      </c>
      <c r="D246" s="37">
        <v>0.490810853446916</v>
      </c>
    </row>
    <row r="248" spans="1:9" x14ac:dyDescent="0.2">
      <c r="A248" s="2" t="s">
        <v>203</v>
      </c>
      <c r="B248" s="2" t="s">
        <v>204</v>
      </c>
      <c r="C248" s="2" t="s">
        <v>246</v>
      </c>
      <c r="D248" s="2" t="s">
        <v>247</v>
      </c>
      <c r="E248" s="2" t="s">
        <v>248</v>
      </c>
      <c r="F248" s="2" t="s">
        <v>249</v>
      </c>
      <c r="G248" s="2" t="s">
        <v>250</v>
      </c>
      <c r="H248" s="2" t="s">
        <v>251</v>
      </c>
      <c r="I248" s="2" t="s">
        <v>252</v>
      </c>
    </row>
    <row r="249" spans="1:9" x14ac:dyDescent="0.2">
      <c r="A249" s="2" t="s">
        <v>206</v>
      </c>
      <c r="B249" s="27" t="s">
        <v>236</v>
      </c>
      <c r="C249" s="42">
        <v>429</v>
      </c>
      <c r="D249" s="42">
        <v>483</v>
      </c>
      <c r="E249" s="42">
        <v>434</v>
      </c>
      <c r="F249" s="42">
        <v>409</v>
      </c>
      <c r="G249" s="42">
        <v>330</v>
      </c>
      <c r="H249" s="42">
        <v>2267</v>
      </c>
      <c r="I249" s="42">
        <v>5781</v>
      </c>
    </row>
    <row r="250" spans="1:9" x14ac:dyDescent="0.2">
      <c r="A250" s="2" t="s">
        <v>206</v>
      </c>
      <c r="B250" s="27" t="s">
        <v>237</v>
      </c>
      <c r="C250" s="42">
        <v>615</v>
      </c>
      <c r="D250" s="42">
        <v>687</v>
      </c>
      <c r="E250" s="42">
        <v>598</v>
      </c>
      <c r="F250" s="42">
        <v>627</v>
      </c>
      <c r="G250" s="42">
        <v>505</v>
      </c>
      <c r="H250" s="42">
        <v>4668</v>
      </c>
      <c r="I250" s="42">
        <v>14316</v>
      </c>
    </row>
    <row r="251" spans="1:9" x14ac:dyDescent="0.2">
      <c r="A251" s="2" t="s">
        <v>206</v>
      </c>
      <c r="B251" s="27" t="s">
        <v>238</v>
      </c>
      <c r="C251" s="43">
        <v>0.69756097560975605</v>
      </c>
      <c r="D251" s="43">
        <v>0.70305676855895205</v>
      </c>
      <c r="E251" s="43">
        <v>0.72575250836120397</v>
      </c>
      <c r="F251" s="43">
        <v>0.65231259968102095</v>
      </c>
      <c r="G251" s="43">
        <v>0.65346534653465405</v>
      </c>
      <c r="H251" s="43">
        <v>0.48564695801199659</v>
      </c>
      <c r="I251" s="43">
        <v>0.40379999999999999</v>
      </c>
    </row>
    <row r="252" spans="1:9" x14ac:dyDescent="0.2">
      <c r="A252" s="2" t="s">
        <v>210</v>
      </c>
      <c r="B252" s="27" t="s">
        <v>236</v>
      </c>
      <c r="C252" s="42">
        <v>238</v>
      </c>
      <c r="D252" s="42">
        <v>309</v>
      </c>
      <c r="E252" s="42">
        <v>330</v>
      </c>
      <c r="F252" s="42">
        <v>338</v>
      </c>
      <c r="G252" s="42">
        <v>352</v>
      </c>
      <c r="H252" s="42">
        <v>2000</v>
      </c>
      <c r="I252" s="42">
        <v>5435</v>
      </c>
    </row>
    <row r="253" spans="1:9" x14ac:dyDescent="0.2">
      <c r="A253" s="2" t="s">
        <v>210</v>
      </c>
      <c r="B253" s="27" t="s">
        <v>237</v>
      </c>
      <c r="C253" s="42">
        <v>339</v>
      </c>
      <c r="D253" s="42">
        <v>426</v>
      </c>
      <c r="E253" s="42">
        <v>473</v>
      </c>
      <c r="F253" s="42">
        <v>458</v>
      </c>
      <c r="G253" s="42">
        <v>468</v>
      </c>
      <c r="H253" s="42">
        <v>3000</v>
      </c>
      <c r="I253" s="42">
        <v>8700</v>
      </c>
    </row>
    <row r="254" spans="1:9" x14ac:dyDescent="0.2">
      <c r="A254" s="2" t="s">
        <v>210</v>
      </c>
      <c r="B254" s="27" t="s">
        <v>238</v>
      </c>
      <c r="C254" s="43">
        <v>0.70206489675516204</v>
      </c>
      <c r="D254" s="43">
        <v>0.72535211267605604</v>
      </c>
      <c r="E254" s="43">
        <v>0.69767441860465096</v>
      </c>
      <c r="F254" s="43">
        <v>0.73799126637554602</v>
      </c>
      <c r="G254" s="43">
        <v>0.75213675213675202</v>
      </c>
      <c r="H254" s="43">
        <v>0.66666666666666663</v>
      </c>
      <c r="I254" s="43">
        <v>0.62470000000000003</v>
      </c>
    </row>
    <row r="255" spans="1:9" x14ac:dyDescent="0.2">
      <c r="A255" s="2" t="s">
        <v>211</v>
      </c>
      <c r="B255" s="27" t="s">
        <v>236</v>
      </c>
      <c r="C255" s="42" t="s">
        <v>165</v>
      </c>
      <c r="D255" s="42" t="s">
        <v>165</v>
      </c>
      <c r="E255" s="42" t="s">
        <v>165</v>
      </c>
      <c r="F255" s="42" t="s">
        <v>165</v>
      </c>
      <c r="G255" s="42" t="s">
        <v>165</v>
      </c>
      <c r="H255" s="42" t="s">
        <v>165</v>
      </c>
      <c r="I255" s="42" t="s">
        <v>165</v>
      </c>
    </row>
    <row r="256" spans="1:9" x14ac:dyDescent="0.2">
      <c r="A256" s="2" t="s">
        <v>211</v>
      </c>
      <c r="B256" s="27" t="s">
        <v>237</v>
      </c>
      <c r="C256" s="42" t="s">
        <v>165</v>
      </c>
      <c r="D256" s="42" t="s">
        <v>165</v>
      </c>
      <c r="E256" s="42" t="s">
        <v>165</v>
      </c>
      <c r="F256" s="42" t="s">
        <v>165</v>
      </c>
      <c r="G256" s="42" t="s">
        <v>165</v>
      </c>
      <c r="H256" s="42" t="s">
        <v>165</v>
      </c>
      <c r="I256" s="42" t="s">
        <v>165</v>
      </c>
    </row>
    <row r="257" spans="1:9" x14ac:dyDescent="0.2">
      <c r="A257" s="2" t="s">
        <v>211</v>
      </c>
      <c r="B257" s="27" t="s">
        <v>238</v>
      </c>
      <c r="C257" s="43" t="s">
        <v>165</v>
      </c>
      <c r="D257" s="43" t="s">
        <v>165</v>
      </c>
      <c r="E257" s="43" t="s">
        <v>165</v>
      </c>
      <c r="F257" s="43" t="s">
        <v>165</v>
      </c>
      <c r="G257" s="43" t="s">
        <v>165</v>
      </c>
      <c r="H257" s="43" t="s">
        <v>165</v>
      </c>
      <c r="I257" s="43" t="s">
        <v>165</v>
      </c>
    </row>
    <row r="261" spans="1:9" x14ac:dyDescent="0.2">
      <c r="A261" s="8" t="s">
        <v>257</v>
      </c>
    </row>
    <row r="262" spans="1:9" x14ac:dyDescent="0.2">
      <c r="A262" s="2" t="s">
        <v>120</v>
      </c>
      <c r="B262" s="2" t="s">
        <v>86</v>
      </c>
      <c r="C262" s="2" t="s">
        <v>258</v>
      </c>
      <c r="D262" s="2" t="s">
        <v>259</v>
      </c>
    </row>
    <row r="263" spans="1:9" x14ac:dyDescent="0.2">
      <c r="A263" s="2" t="s">
        <v>214</v>
      </c>
      <c r="B263" s="44">
        <v>136.49682539682499</v>
      </c>
      <c r="C263" s="44">
        <v>93.913227513227781</v>
      </c>
      <c r="D263" s="44">
        <v>73.3125</v>
      </c>
    </row>
    <row r="264" spans="1:9" x14ac:dyDescent="0.2">
      <c r="A264" s="2" t="s">
        <v>215</v>
      </c>
      <c r="B264" s="44">
        <v>107.03373015872999</v>
      </c>
      <c r="C264" s="44">
        <v>87.803002244669003</v>
      </c>
      <c r="D264" s="44">
        <v>77.15625</v>
      </c>
    </row>
    <row r="265" spans="1:9" x14ac:dyDescent="0.2">
      <c r="A265" s="2" t="s">
        <v>216</v>
      </c>
      <c r="B265" s="44">
        <v>133.03964646464601</v>
      </c>
      <c r="C265" s="44">
        <v>101.75996873496922</v>
      </c>
      <c r="D265" s="44">
        <v>86.90625</v>
      </c>
    </row>
    <row r="266" spans="1:9" x14ac:dyDescent="0.2">
      <c r="A266" s="2" t="s">
        <v>217</v>
      </c>
      <c r="B266" s="44">
        <v>120.17896825396799</v>
      </c>
      <c r="C266" s="44">
        <v>103.19778338945055</v>
      </c>
      <c r="D266" s="44">
        <v>96.84375</v>
      </c>
    </row>
    <row r="267" spans="1:9" x14ac:dyDescent="0.2">
      <c r="A267" s="2" t="s">
        <v>230</v>
      </c>
      <c r="B267" s="44">
        <v>219.269372294372</v>
      </c>
      <c r="C267" s="44">
        <v>108.01211720378444</v>
      </c>
      <c r="D267" s="44">
        <v>96.84375</v>
      </c>
    </row>
    <row r="271" spans="1:9" x14ac:dyDescent="0.2">
      <c r="A271" s="8" t="s">
        <v>260</v>
      </c>
    </row>
    <row r="272" spans="1:9" x14ac:dyDescent="0.2">
      <c r="A272" s="2" t="s">
        <v>120</v>
      </c>
      <c r="B272" s="2" t="s">
        <v>86</v>
      </c>
      <c r="C272" s="2" t="s">
        <v>87</v>
      </c>
      <c r="D272" s="2" t="s">
        <v>88</v>
      </c>
    </row>
    <row r="273" spans="1:9" x14ac:dyDescent="0.2">
      <c r="A273" s="2" t="s">
        <v>214</v>
      </c>
      <c r="B273" s="37">
        <v>7.1816535908267948E-2</v>
      </c>
      <c r="C273" s="37">
        <v>5.0221929968765414E-2</v>
      </c>
      <c r="D273" s="37">
        <v>6.48329832175258E-2</v>
      </c>
    </row>
    <row r="274" spans="1:9" x14ac:dyDescent="0.2">
      <c r="A274" s="2" t="s">
        <v>215</v>
      </c>
      <c r="B274" s="41">
        <v>7.4882075471698117E-2</v>
      </c>
      <c r="C274" s="41">
        <v>4.8665937892222358E-2</v>
      </c>
      <c r="D274" s="41">
        <v>6.5219627610328151E-2</v>
      </c>
    </row>
    <row r="275" spans="1:9" x14ac:dyDescent="0.2">
      <c r="A275" s="2" t="s">
        <v>216</v>
      </c>
      <c r="B275" s="41">
        <v>7.5476992143658814E-2</v>
      </c>
      <c r="C275" s="41">
        <v>4.8742322888549856E-2</v>
      </c>
      <c r="D275" s="41">
        <v>6.6438309706301296E-2</v>
      </c>
    </row>
    <row r="276" spans="1:9" x14ac:dyDescent="0.2">
      <c r="A276" s="2" t="s">
        <v>217</v>
      </c>
      <c r="B276" s="41">
        <v>7.5431034482758619E-2</v>
      </c>
      <c r="C276" s="41">
        <v>5.1933368508328935E-2</v>
      </c>
      <c r="D276" s="41">
        <v>7.0035244829649984E-2</v>
      </c>
    </row>
    <row r="277" spans="1:9" x14ac:dyDescent="0.2">
      <c r="A277" s="2" t="s">
        <v>230</v>
      </c>
      <c r="B277" s="41">
        <v>7.4736842105263157E-2</v>
      </c>
      <c r="C277" s="41">
        <v>5.4849694262385118E-2</v>
      </c>
      <c r="D277" s="41">
        <v>7.2179420575003594E-2</v>
      </c>
    </row>
    <row r="278" spans="1:9" x14ac:dyDescent="0.2">
      <c r="A278" s="2" t="s">
        <v>245</v>
      </c>
      <c r="B278" s="41">
        <v>8.4000000000000005E-2</v>
      </c>
      <c r="C278" s="41">
        <v>5.7000000000000002E-2</v>
      </c>
      <c r="D278" s="41">
        <v>0.08</v>
      </c>
    </row>
    <row r="280" spans="1:9" x14ac:dyDescent="0.2">
      <c r="C280" s="2">
        <v>2015</v>
      </c>
      <c r="D280" s="2">
        <v>2016</v>
      </c>
      <c r="E280" s="2">
        <v>2017</v>
      </c>
      <c r="F280" s="2">
        <v>2018</v>
      </c>
      <c r="G280" s="2">
        <v>2019</v>
      </c>
    </row>
    <row r="281" spans="1:9" x14ac:dyDescent="0.2">
      <c r="A281" s="2" t="s">
        <v>203</v>
      </c>
      <c r="B281" s="2" t="s">
        <v>204</v>
      </c>
      <c r="C281" s="2" t="s">
        <v>150</v>
      </c>
      <c r="D281" s="2" t="s">
        <v>150</v>
      </c>
      <c r="E281" s="2" t="s">
        <v>150</v>
      </c>
      <c r="F281" s="2" t="s">
        <v>150</v>
      </c>
      <c r="G281" s="2" t="s">
        <v>150</v>
      </c>
      <c r="H281" s="2" t="s">
        <v>205</v>
      </c>
      <c r="I281" s="2" t="s">
        <v>88</v>
      </c>
    </row>
    <row r="282" spans="1:9" x14ac:dyDescent="0.2">
      <c r="A282" s="2" t="s">
        <v>241</v>
      </c>
      <c r="B282" s="4" t="s">
        <v>261</v>
      </c>
      <c r="C282" s="27">
        <v>150</v>
      </c>
      <c r="D282" s="27">
        <v>148</v>
      </c>
      <c r="E282" s="27">
        <v>159</v>
      </c>
      <c r="F282" s="27">
        <v>165</v>
      </c>
      <c r="G282" s="27">
        <v>151</v>
      </c>
      <c r="H282" s="27">
        <v>777</v>
      </c>
      <c r="I282" s="27">
        <v>3268</v>
      </c>
    </row>
    <row r="283" spans="1:9" x14ac:dyDescent="0.2">
      <c r="A283" s="2" t="s">
        <v>241</v>
      </c>
      <c r="B283" s="4" t="s">
        <v>262</v>
      </c>
      <c r="C283" s="27">
        <v>2043</v>
      </c>
      <c r="D283" s="27">
        <v>2139</v>
      </c>
      <c r="E283" s="27">
        <v>2156</v>
      </c>
      <c r="F283" s="27">
        <v>2181</v>
      </c>
      <c r="G283" s="27">
        <v>1980</v>
      </c>
      <c r="H283" s="27">
        <v>15946</v>
      </c>
      <c r="I283" s="27">
        <v>47458</v>
      </c>
    </row>
    <row r="284" spans="1:9" x14ac:dyDescent="0.2">
      <c r="A284" s="2" t="s">
        <v>241</v>
      </c>
      <c r="B284" s="4" t="s">
        <v>263</v>
      </c>
      <c r="C284" s="41">
        <v>7.3421439060205582E-2</v>
      </c>
      <c r="D284" s="41">
        <v>6.9191210846189802E-2</v>
      </c>
      <c r="E284" s="41">
        <v>7.3747680890538028E-2</v>
      </c>
      <c r="F284" s="41">
        <v>7.5653370013755161E-2</v>
      </c>
      <c r="G284" s="41">
        <v>7.6262626262626296E-2</v>
      </c>
      <c r="H284" s="41">
        <v>4.8726953467954401E-2</v>
      </c>
      <c r="I284" s="41">
        <v>6.8860887521597997E-2</v>
      </c>
    </row>
    <row r="285" spans="1:9" x14ac:dyDescent="0.2">
      <c r="A285" s="2" t="s">
        <v>243</v>
      </c>
      <c r="B285" s="4" t="s">
        <v>261</v>
      </c>
      <c r="C285" s="27">
        <v>100</v>
      </c>
      <c r="D285" s="27">
        <v>118</v>
      </c>
      <c r="E285" s="27">
        <v>118</v>
      </c>
      <c r="F285" s="27">
        <v>117</v>
      </c>
      <c r="G285" s="27">
        <v>123</v>
      </c>
      <c r="H285" s="27">
        <v>672</v>
      </c>
      <c r="I285" s="27">
        <v>2503</v>
      </c>
    </row>
    <row r="286" spans="1:9" x14ac:dyDescent="0.2">
      <c r="A286" s="2" t="s">
        <v>243</v>
      </c>
      <c r="B286" s="4" t="s">
        <v>262</v>
      </c>
      <c r="C286" s="27">
        <v>943</v>
      </c>
      <c r="D286" s="27">
        <v>1032</v>
      </c>
      <c r="E286" s="27">
        <v>1166</v>
      </c>
      <c r="F286" s="27">
        <v>1247</v>
      </c>
      <c r="G286" s="27">
        <v>1245</v>
      </c>
      <c r="H286" s="27">
        <v>7855</v>
      </c>
      <c r="I286" s="27">
        <v>21235</v>
      </c>
    </row>
    <row r="287" spans="1:9" x14ac:dyDescent="0.2">
      <c r="A287" s="2" t="s">
        <v>243</v>
      </c>
      <c r="B287" s="4" t="s">
        <v>263</v>
      </c>
      <c r="C287" s="41">
        <v>0.10604453870625663</v>
      </c>
      <c r="D287" s="41">
        <v>0.11434108527131782</v>
      </c>
      <c r="E287" s="41">
        <v>0.10120068610634649</v>
      </c>
      <c r="F287" s="41">
        <v>9.3825180433039293E-2</v>
      </c>
      <c r="G287" s="41">
        <v>9.8795180722891604E-2</v>
      </c>
      <c r="H287" s="41">
        <v>8.5550604710375497E-2</v>
      </c>
      <c r="I287" s="41">
        <v>0.117871438662585</v>
      </c>
    </row>
    <row r="288" spans="1:9" x14ac:dyDescent="0.2">
      <c r="A288" s="2" t="s">
        <v>242</v>
      </c>
      <c r="B288" s="4" t="s">
        <v>261</v>
      </c>
      <c r="C288" s="27">
        <v>4</v>
      </c>
      <c r="D288" s="27">
        <v>3</v>
      </c>
      <c r="E288" s="27">
        <v>3</v>
      </c>
      <c r="F288" s="27">
        <v>2</v>
      </c>
      <c r="G288" s="27">
        <v>2</v>
      </c>
      <c r="H288" s="27">
        <v>22</v>
      </c>
      <c r="I288" s="27">
        <v>963</v>
      </c>
    </row>
    <row r="289" spans="1:9" x14ac:dyDescent="0.2">
      <c r="A289" s="2" t="s">
        <v>242</v>
      </c>
      <c r="B289" s="4" t="s">
        <v>262</v>
      </c>
      <c r="C289" s="27">
        <v>152</v>
      </c>
      <c r="D289" s="27">
        <v>124</v>
      </c>
      <c r="E289" s="27">
        <v>110</v>
      </c>
      <c r="F289" s="27">
        <v>88</v>
      </c>
      <c r="G289" s="27">
        <v>68</v>
      </c>
      <c r="H289" s="27">
        <v>1921</v>
      </c>
      <c r="I289" s="27">
        <v>15415</v>
      </c>
    </row>
    <row r="290" spans="1:9" x14ac:dyDescent="0.2">
      <c r="A290" s="2" t="s">
        <v>242</v>
      </c>
      <c r="B290" s="4" t="s">
        <v>263</v>
      </c>
      <c r="C290" s="41">
        <v>2.6315789473684209E-2</v>
      </c>
      <c r="D290" s="41">
        <v>2.4193548387096774E-2</v>
      </c>
      <c r="E290" s="41">
        <v>2.7272727272727271E-2</v>
      </c>
      <c r="F290" s="41">
        <v>2.2727272727272728E-2</v>
      </c>
      <c r="G290" s="41">
        <v>2.9411764705882401E-2</v>
      </c>
      <c r="H290" s="41">
        <v>1.14523685580427E-2</v>
      </c>
      <c r="I290" s="41">
        <v>6.2471618553357103E-2</v>
      </c>
    </row>
    <row r="294" spans="1:9" x14ac:dyDescent="0.2">
      <c r="A294" s="8" t="s">
        <v>264</v>
      </c>
    </row>
    <row r="295" spans="1:9" x14ac:dyDescent="0.2">
      <c r="A295" s="2" t="s">
        <v>120</v>
      </c>
      <c r="B295" s="2" t="s">
        <v>86</v>
      </c>
      <c r="C295" s="2" t="s">
        <v>87</v>
      </c>
      <c r="D295" s="2" t="s">
        <v>88</v>
      </c>
    </row>
    <row r="296" spans="1:9" x14ac:dyDescent="0.2">
      <c r="A296" s="2">
        <v>2015</v>
      </c>
      <c r="B296" s="41">
        <v>6.1666666666666703E-2</v>
      </c>
      <c r="C296" s="41">
        <v>0.12617004680187199</v>
      </c>
      <c r="D296" s="41">
        <v>9.5472616151427103E-2</v>
      </c>
    </row>
    <row r="297" spans="1:9" x14ac:dyDescent="0.2">
      <c r="A297" s="2">
        <v>2016</v>
      </c>
      <c r="B297" s="41">
        <v>4.1474654377880199E-2</v>
      </c>
      <c r="C297" s="41">
        <v>0.13281100707051399</v>
      </c>
      <c r="D297" s="41">
        <v>0.10617626648160999</v>
      </c>
    </row>
    <row r="298" spans="1:9" x14ac:dyDescent="0.2">
      <c r="A298" s="2">
        <v>2017</v>
      </c>
      <c r="B298" s="41">
        <v>6.3829787234042507E-2</v>
      </c>
      <c r="C298" s="41">
        <v>0.14073666849917499</v>
      </c>
      <c r="D298" s="41">
        <v>0.118158171453871</v>
      </c>
    </row>
    <row r="299" spans="1:9" x14ac:dyDescent="0.2">
      <c r="A299" s="2">
        <v>2018</v>
      </c>
      <c r="B299" s="41">
        <v>6.6282420749279494E-2</v>
      </c>
      <c r="C299" s="41">
        <v>0.15206046427928699</v>
      </c>
      <c r="D299" s="41">
        <v>0.133851421118417</v>
      </c>
    </row>
    <row r="300" spans="1:9" x14ac:dyDescent="0.2">
      <c r="A300" s="2">
        <v>2019</v>
      </c>
      <c r="B300" s="41">
        <v>7.1140939597315406E-2</v>
      </c>
      <c r="C300" s="41">
        <v>0.15473167428474699</v>
      </c>
      <c r="D300" s="41">
        <v>0.13269522464563999</v>
      </c>
    </row>
    <row r="302" spans="1:9" x14ac:dyDescent="0.2">
      <c r="C302" s="2">
        <v>2015</v>
      </c>
      <c r="D302" s="2">
        <v>2016</v>
      </c>
      <c r="E302" s="2">
        <v>2017</v>
      </c>
      <c r="F302" s="2">
        <v>2018</v>
      </c>
      <c r="G302" s="2">
        <v>2019</v>
      </c>
    </row>
    <row r="303" spans="1:9" x14ac:dyDescent="0.2">
      <c r="A303" s="2" t="s">
        <v>203</v>
      </c>
      <c r="B303" s="2" t="s">
        <v>204</v>
      </c>
      <c r="C303" s="2" t="s">
        <v>150</v>
      </c>
      <c r="D303" s="2" t="s">
        <v>150</v>
      </c>
      <c r="E303" s="2" t="s">
        <v>150</v>
      </c>
      <c r="F303" s="2" t="s">
        <v>150</v>
      </c>
      <c r="G303" s="2" t="s">
        <v>150</v>
      </c>
      <c r="H303" s="2" t="s">
        <v>205</v>
      </c>
      <c r="I303" s="2" t="s">
        <v>88</v>
      </c>
    </row>
    <row r="304" spans="1:9" x14ac:dyDescent="0.2">
      <c r="A304" s="2" t="s">
        <v>241</v>
      </c>
      <c r="B304" s="4" t="s">
        <v>261</v>
      </c>
      <c r="C304" s="27">
        <v>20</v>
      </c>
      <c r="D304" s="27">
        <v>20</v>
      </c>
      <c r="E304" s="27">
        <v>25</v>
      </c>
      <c r="F304" s="27">
        <v>26</v>
      </c>
      <c r="G304" s="27">
        <v>24</v>
      </c>
      <c r="H304" s="27">
        <v>476</v>
      </c>
      <c r="I304" s="27">
        <v>1120</v>
      </c>
    </row>
    <row r="305" spans="1:9" x14ac:dyDescent="0.2">
      <c r="A305" s="2" t="s">
        <v>241</v>
      </c>
      <c r="B305" s="4" t="s">
        <v>262</v>
      </c>
      <c r="C305" s="27">
        <v>353</v>
      </c>
      <c r="D305" s="27">
        <v>356</v>
      </c>
      <c r="E305" s="27">
        <v>368</v>
      </c>
      <c r="F305" s="27">
        <v>375</v>
      </c>
      <c r="G305" s="27">
        <v>388</v>
      </c>
      <c r="H305" s="27">
        <v>3247</v>
      </c>
      <c r="I305" s="27">
        <v>10085</v>
      </c>
    </row>
    <row r="306" spans="1:9" x14ac:dyDescent="0.2">
      <c r="A306" s="2" t="s">
        <v>241</v>
      </c>
      <c r="B306" s="4" t="s">
        <v>263</v>
      </c>
      <c r="C306" s="41">
        <v>5.6657223796034002E-2</v>
      </c>
      <c r="D306" s="41">
        <v>5.6179775280898903E-2</v>
      </c>
      <c r="E306" s="41">
        <v>6.7934782608695704E-2</v>
      </c>
      <c r="F306" s="41">
        <v>6.9333333333333302E-2</v>
      </c>
      <c r="G306" s="41">
        <v>6.18556701030928E-2</v>
      </c>
      <c r="H306" s="41">
        <v>0.14659685863874344</v>
      </c>
      <c r="I306" s="41">
        <v>0.11105602379771938</v>
      </c>
    </row>
    <row r="307" spans="1:9" x14ac:dyDescent="0.2">
      <c r="A307" s="2" t="s">
        <v>243</v>
      </c>
      <c r="B307" s="4" t="s">
        <v>261</v>
      </c>
      <c r="C307" s="27">
        <v>17</v>
      </c>
      <c r="D307" s="27">
        <v>7</v>
      </c>
      <c r="E307" s="27">
        <v>17</v>
      </c>
      <c r="F307" s="27">
        <v>20</v>
      </c>
      <c r="G307" s="27">
        <v>29</v>
      </c>
      <c r="H307" s="27">
        <v>403</v>
      </c>
      <c r="I307" s="27">
        <v>1123</v>
      </c>
    </row>
    <row r="308" spans="1:9" x14ac:dyDescent="0.2">
      <c r="A308" s="2" t="s">
        <v>243</v>
      </c>
      <c r="B308" s="4" t="s">
        <v>262</v>
      </c>
      <c r="C308" s="27">
        <v>227</v>
      </c>
      <c r="D308" s="27">
        <v>283</v>
      </c>
      <c r="E308" s="27">
        <v>284</v>
      </c>
      <c r="F308" s="27">
        <v>312</v>
      </c>
      <c r="G308" s="27">
        <v>348</v>
      </c>
      <c r="H308" s="27">
        <v>2395</v>
      </c>
      <c r="I308" s="27">
        <v>6884</v>
      </c>
    </row>
    <row r="309" spans="1:9" x14ac:dyDescent="0.2">
      <c r="A309" s="2" t="s">
        <v>243</v>
      </c>
      <c r="B309" s="4" t="s">
        <v>263</v>
      </c>
      <c r="C309" s="41">
        <v>7.4889867841409705E-2</v>
      </c>
      <c r="D309" s="41">
        <v>2.47349823321555E-2</v>
      </c>
      <c r="E309" s="41">
        <v>5.9859154929577503E-2</v>
      </c>
      <c r="F309" s="41">
        <v>6.4102564102564097E-2</v>
      </c>
      <c r="G309" s="41">
        <v>8.3333333333333301E-2</v>
      </c>
      <c r="H309" s="41">
        <v>0.16826722338204592</v>
      </c>
      <c r="I309" s="41">
        <v>0.16313190005810574</v>
      </c>
    </row>
    <row r="310" spans="1:9" x14ac:dyDescent="0.2">
      <c r="A310" s="2" t="s">
        <v>242</v>
      </c>
      <c r="B310" s="4" t="s">
        <v>261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35</v>
      </c>
      <c r="I310" s="27">
        <v>294</v>
      </c>
    </row>
    <row r="311" spans="1:9" x14ac:dyDescent="0.2">
      <c r="A311" s="2" t="s">
        <v>242</v>
      </c>
      <c r="B311" s="4" t="s">
        <v>262</v>
      </c>
      <c r="C311" s="27">
        <v>20</v>
      </c>
      <c r="D311" s="27">
        <v>12</v>
      </c>
      <c r="E311" s="27">
        <v>6</v>
      </c>
      <c r="F311" s="27">
        <v>7</v>
      </c>
      <c r="G311" s="27">
        <v>9</v>
      </c>
      <c r="H311" s="27">
        <v>265</v>
      </c>
      <c r="I311" s="27">
        <v>2150</v>
      </c>
    </row>
    <row r="312" spans="1:9" x14ac:dyDescent="0.2">
      <c r="A312" s="2" t="s">
        <v>242</v>
      </c>
      <c r="B312" s="4" t="s">
        <v>263</v>
      </c>
      <c r="C312" s="41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0.13207547169811321</v>
      </c>
      <c r="I312" s="41">
        <v>0.13674418604651162</v>
      </c>
    </row>
    <row r="316" spans="1:9" x14ac:dyDescent="0.2">
      <c r="A316" s="8" t="s">
        <v>265</v>
      </c>
    </row>
    <row r="317" spans="1:9" x14ac:dyDescent="0.2">
      <c r="A317" s="2" t="s">
        <v>120</v>
      </c>
      <c r="B317" s="2" t="s">
        <v>86</v>
      </c>
      <c r="C317" s="2" t="s">
        <v>258</v>
      </c>
      <c r="D317" s="2" t="s">
        <v>259</v>
      </c>
    </row>
    <row r="318" spans="1:9" x14ac:dyDescent="0.2">
      <c r="A318" s="2" t="s">
        <v>214</v>
      </c>
      <c r="B318" s="3">
        <v>51</v>
      </c>
      <c r="C318" s="3">
        <v>95.888888888888886</v>
      </c>
      <c r="D318" s="3">
        <v>72.59375</v>
      </c>
    </row>
    <row r="319" spans="1:9" x14ac:dyDescent="0.2">
      <c r="A319" s="2" t="s">
        <v>215</v>
      </c>
      <c r="B319" s="3">
        <v>56</v>
      </c>
      <c r="C319" s="3">
        <v>107.44444444444444</v>
      </c>
      <c r="D319" s="3">
        <v>86.5</v>
      </c>
    </row>
    <row r="320" spans="1:9" x14ac:dyDescent="0.2">
      <c r="A320" s="2" t="s">
        <v>216</v>
      </c>
      <c r="B320" s="3">
        <v>62</v>
      </c>
      <c r="C320" s="3">
        <v>114.33333333333333</v>
      </c>
      <c r="D320" s="3">
        <v>96.25</v>
      </c>
    </row>
    <row r="321" spans="1:4" x14ac:dyDescent="0.2">
      <c r="A321" s="2" t="s">
        <v>217</v>
      </c>
      <c r="B321" s="3">
        <v>61</v>
      </c>
      <c r="C321" s="3">
        <v>117.77777777777777</v>
      </c>
      <c r="D321" s="3">
        <v>100.40625</v>
      </c>
    </row>
    <row r="322" spans="1:4" x14ac:dyDescent="0.2">
      <c r="A322" s="2" t="s">
        <v>230</v>
      </c>
      <c r="B322" s="3">
        <v>77</v>
      </c>
      <c r="C322" s="3">
        <v>125.33333333333333</v>
      </c>
      <c r="D322" s="3">
        <v>105.65625</v>
      </c>
    </row>
    <row r="326" spans="1:4" x14ac:dyDescent="0.2">
      <c r="A326" s="8" t="s">
        <v>266</v>
      </c>
    </row>
    <row r="327" spans="1:4" x14ac:dyDescent="0.2">
      <c r="A327" s="2" t="s">
        <v>120</v>
      </c>
      <c r="B327" s="2" t="s">
        <v>86</v>
      </c>
      <c r="C327" s="2" t="s">
        <v>258</v>
      </c>
      <c r="D327" s="2" t="s">
        <v>259</v>
      </c>
    </row>
    <row r="328" spans="1:4" x14ac:dyDescent="0.2">
      <c r="A328" s="2">
        <v>2017</v>
      </c>
      <c r="B328" s="22">
        <v>23</v>
      </c>
      <c r="C328" s="45">
        <v>13.833333333333334</v>
      </c>
      <c r="D328" s="45">
        <v>14.21875</v>
      </c>
    </row>
    <row r="329" spans="1:4" x14ac:dyDescent="0.2">
      <c r="A329" s="2">
        <v>2018</v>
      </c>
      <c r="B329" s="22">
        <v>28</v>
      </c>
      <c r="C329" s="45">
        <v>24.75</v>
      </c>
      <c r="D329" s="45">
        <v>23.34375</v>
      </c>
    </row>
    <row r="330" spans="1:4" x14ac:dyDescent="0.2">
      <c r="A330" s="2">
        <v>2019</v>
      </c>
      <c r="B330" s="22">
        <v>31</v>
      </c>
      <c r="C330" s="45">
        <v>27.305555555555557</v>
      </c>
      <c r="D330" s="45">
        <v>30.40625</v>
      </c>
    </row>
    <row r="334" spans="1:4" x14ac:dyDescent="0.2">
      <c r="A334" s="8" t="s">
        <v>267</v>
      </c>
    </row>
    <row r="335" spans="1:4" x14ac:dyDescent="0.2">
      <c r="A335" s="2" t="s">
        <v>120</v>
      </c>
      <c r="B335" s="2" t="s">
        <v>86</v>
      </c>
      <c r="C335" s="2" t="s">
        <v>87</v>
      </c>
      <c r="D335" s="2" t="s">
        <v>88</v>
      </c>
    </row>
    <row r="336" spans="1:4" x14ac:dyDescent="0.2">
      <c r="A336" s="2" t="s">
        <v>214</v>
      </c>
      <c r="B336" s="37">
        <v>0.85485443655105198</v>
      </c>
      <c r="C336" s="37">
        <v>0.82954038375725103</v>
      </c>
      <c r="D336" s="37">
        <v>0.82891401098166595</v>
      </c>
    </row>
    <row r="337" spans="1:7" x14ac:dyDescent="0.2">
      <c r="A337" s="2" t="s">
        <v>215</v>
      </c>
      <c r="B337" s="37">
        <v>0.87875385910749404</v>
      </c>
      <c r="C337" s="37">
        <v>0.82913158030686596</v>
      </c>
      <c r="D337" s="37">
        <v>0.83342063907805097</v>
      </c>
    </row>
    <row r="338" spans="1:7" x14ac:dyDescent="0.2">
      <c r="A338" s="2" t="s">
        <v>216</v>
      </c>
      <c r="B338" s="37">
        <v>0.81103398755385403</v>
      </c>
      <c r="C338" s="37">
        <v>0.82751737658171498</v>
      </c>
      <c r="D338" s="37">
        <v>0.82997659249370503</v>
      </c>
    </row>
    <row r="339" spans="1:7" x14ac:dyDescent="0.2">
      <c r="A339" s="2" t="s">
        <v>217</v>
      </c>
      <c r="B339" s="37">
        <v>0.863358778625954</v>
      </c>
      <c r="C339" s="37">
        <v>0.85754411764705896</v>
      </c>
      <c r="D339" s="37">
        <v>0.84168931884688802</v>
      </c>
    </row>
    <row r="340" spans="1:7" x14ac:dyDescent="0.2">
      <c r="A340" s="2" t="s">
        <v>230</v>
      </c>
      <c r="B340" s="37">
        <v>0.85549906341985604</v>
      </c>
      <c r="C340" s="37">
        <v>0.84488670653426201</v>
      </c>
      <c r="D340" s="37">
        <v>0.85242594179475195</v>
      </c>
    </row>
    <row r="344" spans="1:7" x14ac:dyDescent="0.2">
      <c r="A344" s="8" t="s">
        <v>268</v>
      </c>
    </row>
    <row r="345" spans="1:7" x14ac:dyDescent="0.2">
      <c r="A345" s="2" t="s">
        <v>120</v>
      </c>
      <c r="B345" s="2" t="s">
        <v>86</v>
      </c>
      <c r="C345" s="2" t="s">
        <v>87</v>
      </c>
      <c r="D345" s="2" t="s">
        <v>88</v>
      </c>
    </row>
    <row r="346" spans="1:7" x14ac:dyDescent="0.2">
      <c r="A346" s="2" t="s">
        <v>214</v>
      </c>
      <c r="B346" s="41">
        <v>0.15248618784530399</v>
      </c>
      <c r="C346" s="41">
        <v>0.105009633911368</v>
      </c>
      <c r="D346" s="41">
        <v>0.113681900582006</v>
      </c>
    </row>
    <row r="347" spans="1:7" x14ac:dyDescent="0.2">
      <c r="A347" s="2" t="s">
        <v>215</v>
      </c>
      <c r="B347" s="41">
        <v>0.17203107658157599</v>
      </c>
      <c r="C347" s="41">
        <v>0.10792033348772601</v>
      </c>
      <c r="D347" s="41">
        <v>0.11011235955056201</v>
      </c>
    </row>
    <row r="348" spans="1:7" x14ac:dyDescent="0.2">
      <c r="A348" s="2" t="s">
        <v>216</v>
      </c>
      <c r="B348" s="41">
        <v>0.144724556489262</v>
      </c>
      <c r="C348" s="41">
        <v>9.6879432624113498E-2</v>
      </c>
      <c r="D348" s="41">
        <v>9.8199161986270794E-2</v>
      </c>
    </row>
    <row r="349" spans="1:7" x14ac:dyDescent="0.2">
      <c r="A349" s="2" t="s">
        <v>217</v>
      </c>
      <c r="B349" s="41">
        <v>0.14833005893909601</v>
      </c>
      <c r="C349" s="41">
        <v>0.104416537321857</v>
      </c>
      <c r="D349" s="41">
        <v>0.104472901073136</v>
      </c>
    </row>
    <row r="350" spans="1:7" x14ac:dyDescent="0.2">
      <c r="A350" s="2" t="s">
        <v>230</v>
      </c>
      <c r="B350" s="41">
        <v>0.14172447968285401</v>
      </c>
      <c r="C350" s="41">
        <v>0.103650041794372</v>
      </c>
      <c r="D350" s="41">
        <v>0.105915567515109</v>
      </c>
    </row>
    <row r="352" spans="1:7" x14ac:dyDescent="0.2">
      <c r="C352" s="2">
        <v>2015</v>
      </c>
      <c r="D352" s="2">
        <v>2016</v>
      </c>
      <c r="E352" s="2">
        <v>2017</v>
      </c>
      <c r="F352" s="2">
        <v>2018</v>
      </c>
      <c r="G352" s="2">
        <v>2019</v>
      </c>
    </row>
    <row r="353" spans="1:9" x14ac:dyDescent="0.2">
      <c r="A353" s="2" t="s">
        <v>203</v>
      </c>
      <c r="B353" s="2" t="s">
        <v>204</v>
      </c>
      <c r="C353" s="2" t="s">
        <v>150</v>
      </c>
      <c r="D353" s="2" t="s">
        <v>150</v>
      </c>
      <c r="E353" s="2" t="s">
        <v>150</v>
      </c>
      <c r="F353" s="2" t="s">
        <v>150</v>
      </c>
      <c r="G353" s="2" t="s">
        <v>150</v>
      </c>
      <c r="H353" s="2" t="s">
        <v>205</v>
      </c>
      <c r="I353" s="2" t="s">
        <v>88</v>
      </c>
    </row>
    <row r="354" spans="1:9" x14ac:dyDescent="0.2">
      <c r="A354" s="2" t="s">
        <v>241</v>
      </c>
      <c r="B354" s="4" t="s">
        <v>269</v>
      </c>
      <c r="C354" s="42">
        <v>113</v>
      </c>
      <c r="D354" s="42">
        <v>135</v>
      </c>
      <c r="E354" s="42">
        <v>137</v>
      </c>
      <c r="F354" s="42">
        <v>114</v>
      </c>
      <c r="G354" s="42">
        <v>116</v>
      </c>
      <c r="H354" s="42">
        <v>556</v>
      </c>
      <c r="I354" s="42">
        <v>1618</v>
      </c>
    </row>
    <row r="355" spans="1:9" x14ac:dyDescent="0.2">
      <c r="A355" s="2" t="s">
        <v>241</v>
      </c>
      <c r="B355" s="4" t="s">
        <v>270</v>
      </c>
      <c r="C355" s="42">
        <v>534</v>
      </c>
      <c r="D355" s="42">
        <v>570</v>
      </c>
      <c r="E355" s="42">
        <v>649</v>
      </c>
      <c r="F355" s="42">
        <v>568</v>
      </c>
      <c r="G355" s="42">
        <v>565</v>
      </c>
      <c r="H355" s="42">
        <v>4152</v>
      </c>
      <c r="I355" s="42">
        <v>12502</v>
      </c>
    </row>
    <row r="356" spans="1:9" x14ac:dyDescent="0.2">
      <c r="A356" s="2" t="s">
        <v>241</v>
      </c>
      <c r="B356" s="4" t="s">
        <v>271</v>
      </c>
      <c r="C356" s="46">
        <v>0.21161048689138601</v>
      </c>
      <c r="D356" s="46">
        <v>0.23684210526315799</v>
      </c>
      <c r="E356" s="46">
        <v>0.21109399075500801</v>
      </c>
      <c r="F356" s="46">
        <v>0.20070422535211299</v>
      </c>
      <c r="G356" s="46">
        <v>0.205309734513274</v>
      </c>
      <c r="H356" s="46">
        <v>0.13391136801541426</v>
      </c>
      <c r="I356" s="46">
        <v>0.12941929291313389</v>
      </c>
    </row>
    <row r="357" spans="1:9" x14ac:dyDescent="0.2">
      <c r="A357" s="2" t="s">
        <v>243</v>
      </c>
      <c r="B357" s="4" t="s">
        <v>269</v>
      </c>
      <c r="C357" s="42">
        <v>25</v>
      </c>
      <c r="D357" s="42">
        <v>20</v>
      </c>
      <c r="E357" s="42">
        <v>18</v>
      </c>
      <c r="F357" s="42">
        <v>37</v>
      </c>
      <c r="G357" s="42">
        <v>27</v>
      </c>
      <c r="H357" s="42">
        <v>180</v>
      </c>
      <c r="I357" s="42">
        <v>497</v>
      </c>
    </row>
    <row r="358" spans="1:9" x14ac:dyDescent="0.2">
      <c r="A358" s="2" t="s">
        <v>243</v>
      </c>
      <c r="B358" s="4" t="s">
        <v>270</v>
      </c>
      <c r="C358" s="42">
        <v>371</v>
      </c>
      <c r="D358" s="42">
        <v>331</v>
      </c>
      <c r="E358" s="42">
        <v>422</v>
      </c>
      <c r="F358" s="42">
        <v>450</v>
      </c>
      <c r="G358" s="42">
        <v>444</v>
      </c>
      <c r="H358" s="42">
        <v>2863</v>
      </c>
      <c r="I358" s="42">
        <v>8163</v>
      </c>
    </row>
    <row r="359" spans="1:9" x14ac:dyDescent="0.2">
      <c r="A359" s="2" t="s">
        <v>243</v>
      </c>
      <c r="B359" s="4" t="s">
        <v>271</v>
      </c>
      <c r="C359" s="46">
        <v>6.7385444743935305E-2</v>
      </c>
      <c r="D359" s="46">
        <v>6.0422960725075497E-2</v>
      </c>
      <c r="E359" s="46">
        <v>4.2654028436019002E-2</v>
      </c>
      <c r="F359" s="46">
        <v>8.2222222222222197E-2</v>
      </c>
      <c r="G359" s="46">
        <v>6.08108108108108E-2</v>
      </c>
      <c r="H359" s="46">
        <v>6.287111421585749E-2</v>
      </c>
      <c r="I359" s="46">
        <v>6.0884478745559231E-2</v>
      </c>
    </row>
    <row r="360" spans="1:9" x14ac:dyDescent="0.2">
      <c r="A360" s="2" t="s">
        <v>242</v>
      </c>
      <c r="B360" s="4" t="s">
        <v>269</v>
      </c>
      <c r="C360" s="42" t="s">
        <v>165</v>
      </c>
      <c r="D360" s="42" t="s">
        <v>165</v>
      </c>
      <c r="E360" s="42" t="s">
        <v>165</v>
      </c>
      <c r="F360" s="42" t="s">
        <v>165</v>
      </c>
      <c r="G360" s="42" t="s">
        <v>165</v>
      </c>
      <c r="H360" s="42" t="s">
        <v>165</v>
      </c>
      <c r="I360" s="42" t="s">
        <v>165</v>
      </c>
    </row>
    <row r="361" spans="1:9" x14ac:dyDescent="0.2">
      <c r="A361" s="2" t="s">
        <v>242</v>
      </c>
      <c r="B361" s="4" t="s">
        <v>270</v>
      </c>
      <c r="C361" s="42" t="s">
        <v>165</v>
      </c>
      <c r="D361" s="42" t="s">
        <v>165</v>
      </c>
      <c r="E361" s="42" t="s">
        <v>165</v>
      </c>
      <c r="F361" s="42" t="s">
        <v>165</v>
      </c>
      <c r="G361" s="42" t="s">
        <v>165</v>
      </c>
      <c r="H361" s="42" t="s">
        <v>165</v>
      </c>
      <c r="I361" s="42" t="s">
        <v>165</v>
      </c>
    </row>
    <row r="362" spans="1:9" x14ac:dyDescent="0.2">
      <c r="A362" s="2" t="s">
        <v>242</v>
      </c>
      <c r="B362" s="4" t="s">
        <v>271</v>
      </c>
      <c r="C362" s="46" t="s">
        <v>165</v>
      </c>
      <c r="D362" s="46" t="s">
        <v>165</v>
      </c>
      <c r="E362" s="46" t="s">
        <v>165</v>
      </c>
      <c r="F362" s="46" t="s">
        <v>165</v>
      </c>
      <c r="G362" s="46" t="s">
        <v>165</v>
      </c>
      <c r="H362" s="46" t="s">
        <v>165</v>
      </c>
      <c r="I362" s="46" t="s">
        <v>165</v>
      </c>
    </row>
    <row r="366" spans="1:9" x14ac:dyDescent="0.2">
      <c r="A366" s="8" t="s">
        <v>272</v>
      </c>
    </row>
    <row r="367" spans="1:9" x14ac:dyDescent="0.2">
      <c r="A367" s="2" t="s">
        <v>120</v>
      </c>
      <c r="B367" s="2" t="s">
        <v>86</v>
      </c>
      <c r="C367" s="2" t="s">
        <v>87</v>
      </c>
      <c r="D367" s="2" t="s">
        <v>88</v>
      </c>
    </row>
    <row r="368" spans="1:9" x14ac:dyDescent="0.2">
      <c r="A368" s="2">
        <v>2017</v>
      </c>
      <c r="B368" s="47" t="s">
        <v>165</v>
      </c>
      <c r="C368" s="47" t="s">
        <v>165</v>
      </c>
      <c r="D368" s="47" t="s">
        <v>165</v>
      </c>
    </row>
    <row r="369" spans="1:10" x14ac:dyDescent="0.2">
      <c r="A369" s="2">
        <v>2018</v>
      </c>
      <c r="B369" s="47" t="s">
        <v>165</v>
      </c>
      <c r="C369" s="47" t="s">
        <v>165</v>
      </c>
      <c r="D369" s="47" t="s">
        <v>165</v>
      </c>
    </row>
    <row r="370" spans="1:10" x14ac:dyDescent="0.2">
      <c r="A370" s="2">
        <v>2019</v>
      </c>
      <c r="B370" s="47" t="s">
        <v>165</v>
      </c>
      <c r="C370" s="47" t="s">
        <v>165</v>
      </c>
      <c r="D370" s="47" t="s">
        <v>165</v>
      </c>
    </row>
    <row r="372" spans="1:10" x14ac:dyDescent="0.2">
      <c r="B372" s="2" t="s">
        <v>86</v>
      </c>
      <c r="E372" s="2" t="s">
        <v>87</v>
      </c>
      <c r="H372" s="2" t="s">
        <v>88</v>
      </c>
    </row>
    <row r="373" spans="1:10" x14ac:dyDescent="0.2">
      <c r="A373" s="2" t="s">
        <v>121</v>
      </c>
      <c r="B373" s="2">
        <v>2017</v>
      </c>
      <c r="C373" s="2">
        <v>2018</v>
      </c>
      <c r="D373" s="2">
        <v>2019</v>
      </c>
      <c r="E373" s="2">
        <v>2017</v>
      </c>
      <c r="F373" s="2">
        <v>2018</v>
      </c>
      <c r="G373" s="2">
        <v>2019</v>
      </c>
      <c r="H373" s="2">
        <v>2017</v>
      </c>
      <c r="I373" s="2">
        <v>2018</v>
      </c>
      <c r="J373" s="2">
        <v>2019</v>
      </c>
    </row>
    <row r="374" spans="1:10" x14ac:dyDescent="0.2">
      <c r="A374" s="2" t="s">
        <v>273</v>
      </c>
      <c r="B374" s="27" t="s">
        <v>165</v>
      </c>
      <c r="C374" s="27" t="s">
        <v>165</v>
      </c>
      <c r="D374" s="27" t="s">
        <v>165</v>
      </c>
      <c r="E374" s="27" t="s">
        <v>165</v>
      </c>
      <c r="F374" s="27" t="s">
        <v>165</v>
      </c>
      <c r="G374" s="27" t="s">
        <v>165</v>
      </c>
      <c r="H374" s="27" t="s">
        <v>165</v>
      </c>
      <c r="I374" s="27" t="s">
        <v>165</v>
      </c>
      <c r="J374" s="27" t="s">
        <v>165</v>
      </c>
    </row>
    <row r="375" spans="1:10" x14ac:dyDescent="0.2">
      <c r="A375" s="2" t="s">
        <v>274</v>
      </c>
      <c r="B375" s="27" t="s">
        <v>165</v>
      </c>
      <c r="C375" s="27" t="s">
        <v>165</v>
      </c>
      <c r="D375" s="27" t="s">
        <v>165</v>
      </c>
      <c r="E375" s="27" t="s">
        <v>165</v>
      </c>
      <c r="F375" s="27" t="s">
        <v>165</v>
      </c>
      <c r="G375" s="27" t="s">
        <v>165</v>
      </c>
      <c r="H375" s="27" t="s">
        <v>165</v>
      </c>
      <c r="I375" s="27" t="s">
        <v>165</v>
      </c>
      <c r="J375" s="27" t="s">
        <v>165</v>
      </c>
    </row>
    <row r="376" spans="1:10" x14ac:dyDescent="0.2">
      <c r="A376" s="2" t="s">
        <v>275</v>
      </c>
      <c r="B376" s="27" t="s">
        <v>165</v>
      </c>
      <c r="C376" s="27" t="s">
        <v>165</v>
      </c>
      <c r="D376" s="27" t="s">
        <v>165</v>
      </c>
      <c r="E376" s="27" t="s">
        <v>165</v>
      </c>
      <c r="F376" s="27" t="s">
        <v>165</v>
      </c>
      <c r="G376" s="27" t="s">
        <v>165</v>
      </c>
      <c r="H376" s="27" t="s">
        <v>165</v>
      </c>
      <c r="I376" s="27" t="s">
        <v>165</v>
      </c>
      <c r="J376" s="27" t="s">
        <v>165</v>
      </c>
    </row>
    <row r="380" spans="1:10" x14ac:dyDescent="0.2">
      <c r="A380" s="8" t="s">
        <v>276</v>
      </c>
    </row>
    <row r="381" spans="1:10" x14ac:dyDescent="0.2">
      <c r="A381" s="2" t="s">
        <v>120</v>
      </c>
      <c r="B381" s="2" t="s">
        <v>86</v>
      </c>
      <c r="C381" s="2" t="s">
        <v>87</v>
      </c>
      <c r="D381" s="2" t="s">
        <v>88</v>
      </c>
    </row>
    <row r="382" spans="1:10" x14ac:dyDescent="0.2">
      <c r="A382" s="2">
        <v>2017</v>
      </c>
      <c r="B382" s="15">
        <v>958.51936170212775</v>
      </c>
      <c r="C382" s="15">
        <v>2045.0424230769231</v>
      </c>
      <c r="D382" s="15">
        <v>9946.4943161764622</v>
      </c>
    </row>
    <row r="383" spans="1:10" x14ac:dyDescent="0.2">
      <c r="A383" s="2">
        <v>2018</v>
      </c>
      <c r="B383" s="15">
        <v>76.785714285714292</v>
      </c>
      <c r="C383" s="15">
        <v>1834.1724314442417</v>
      </c>
      <c r="D383" s="15">
        <v>9884.4976339782497</v>
      </c>
    </row>
    <row r="384" spans="1:10" x14ac:dyDescent="0.2">
      <c r="A384" s="2">
        <v>2019</v>
      </c>
      <c r="B384" s="15">
        <v>844.82758620689651</v>
      </c>
      <c r="C384" s="15">
        <v>2713.8124014336918</v>
      </c>
      <c r="D384" s="15">
        <v>10254.704411134906</v>
      </c>
    </row>
    <row r="386" spans="1:10" x14ac:dyDescent="0.2">
      <c r="B386" s="2">
        <v>2017</v>
      </c>
      <c r="C386" s="2">
        <v>2018</v>
      </c>
      <c r="D386" s="2">
        <v>2019</v>
      </c>
      <c r="E386" s="2">
        <v>2017</v>
      </c>
      <c r="F386" s="2">
        <v>2018</v>
      </c>
      <c r="G386" s="2">
        <v>2019</v>
      </c>
      <c r="H386" s="2">
        <v>2017</v>
      </c>
      <c r="I386" s="2">
        <v>2018</v>
      </c>
      <c r="J386" s="2">
        <v>2019</v>
      </c>
    </row>
    <row r="387" spans="1:10" x14ac:dyDescent="0.2">
      <c r="A387" s="2" t="s">
        <v>121</v>
      </c>
      <c r="B387" s="2" t="s">
        <v>277</v>
      </c>
      <c r="C387" s="2" t="s">
        <v>277</v>
      </c>
      <c r="D387" s="2" t="s">
        <v>277</v>
      </c>
      <c r="E387" s="2" t="s">
        <v>278</v>
      </c>
      <c r="F387" s="2" t="s">
        <v>278</v>
      </c>
      <c r="G387" s="2" t="s">
        <v>278</v>
      </c>
      <c r="H387" s="2" t="s">
        <v>88</v>
      </c>
      <c r="I387" s="2" t="s">
        <v>88</v>
      </c>
      <c r="J387" s="2" t="s">
        <v>88</v>
      </c>
    </row>
    <row r="388" spans="1:10" x14ac:dyDescent="0.2">
      <c r="A388" s="2" t="s">
        <v>279</v>
      </c>
      <c r="B388" s="27">
        <v>45050.41</v>
      </c>
      <c r="C388" s="27">
        <v>4300</v>
      </c>
      <c r="D388" s="27">
        <v>49000</v>
      </c>
      <c r="E388" s="27">
        <v>1063422.06</v>
      </c>
      <c r="F388" s="27">
        <v>1003292.3200000002</v>
      </c>
      <c r="G388" s="27">
        <v>1514307.32</v>
      </c>
      <c r="H388" s="27">
        <v>27054464.539999977</v>
      </c>
      <c r="I388" s="27">
        <v>27113177.010002337</v>
      </c>
      <c r="J388" s="27">
        <v>28733681.760000005</v>
      </c>
    </row>
    <row r="389" spans="1:10" x14ac:dyDescent="0.2">
      <c r="A389" s="2" t="s">
        <v>280</v>
      </c>
      <c r="B389" s="27">
        <v>47</v>
      </c>
      <c r="C389" s="27">
        <v>56</v>
      </c>
      <c r="D389" s="27">
        <v>58</v>
      </c>
      <c r="E389" s="27">
        <v>520</v>
      </c>
      <c r="F389" s="27">
        <v>547</v>
      </c>
      <c r="G389" s="27">
        <v>558</v>
      </c>
      <c r="H389" s="27">
        <v>2720</v>
      </c>
      <c r="I389" s="27">
        <v>2743</v>
      </c>
      <c r="J389" s="27">
        <v>2802</v>
      </c>
    </row>
    <row r="390" spans="1:10" x14ac:dyDescent="0.2">
      <c r="A390" s="2" t="s">
        <v>281</v>
      </c>
      <c r="B390" s="27">
        <v>958.51936170212775</v>
      </c>
      <c r="C390" s="27">
        <v>76.785714285714292</v>
      </c>
      <c r="D390" s="27">
        <v>844.82758620689651</v>
      </c>
      <c r="E390" s="27">
        <v>2045.0424230769231</v>
      </c>
      <c r="F390" s="27">
        <v>1834.1724314442417</v>
      </c>
      <c r="G390" s="27">
        <v>2713.8124014336918</v>
      </c>
      <c r="H390" s="27">
        <v>9946.4943161764622</v>
      </c>
      <c r="I390" s="27">
        <v>9884.4976339782497</v>
      </c>
      <c r="J390" s="27">
        <v>10254.704411134906</v>
      </c>
    </row>
  </sheetData>
  <mergeCells count="25">
    <mergeCell ref="F216:H216"/>
    <mergeCell ref="B117:E117"/>
    <mergeCell ref="F117:I117"/>
    <mergeCell ref="J117:M117"/>
    <mergeCell ref="B140:F140"/>
    <mergeCell ref="G140:K140"/>
    <mergeCell ref="G195:I195"/>
    <mergeCell ref="B99:D99"/>
    <mergeCell ref="E99:G99"/>
    <mergeCell ref="H99:J99"/>
    <mergeCell ref="B109:D109"/>
    <mergeCell ref="E109:G109"/>
    <mergeCell ref="H109:J109"/>
    <mergeCell ref="A49:A52"/>
    <mergeCell ref="A53:A56"/>
    <mergeCell ref="A57:A60"/>
    <mergeCell ref="B77:D77"/>
    <mergeCell ref="E77:G77"/>
    <mergeCell ref="H77:J77"/>
    <mergeCell ref="B2:F2"/>
    <mergeCell ref="G2:K2"/>
    <mergeCell ref="L2:P2"/>
    <mergeCell ref="C47:F47"/>
    <mergeCell ref="G47:J47"/>
    <mergeCell ref="K47:N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41</vt:i4>
      </vt:variant>
    </vt:vector>
  </HeadingPairs>
  <TitlesOfParts>
    <vt:vector size="44" baseType="lpstr">
      <vt:lpstr>Allegato 01 Riesame DAR</vt:lpstr>
      <vt:lpstr>rendicont ob e ind PST</vt:lpstr>
      <vt:lpstr>PSTRAT_DATA</vt:lpstr>
      <vt:lpstr>gfxF02</vt:lpstr>
      <vt:lpstr>gfxF03</vt:lpstr>
      <vt:lpstr>gfxF04</vt:lpstr>
      <vt:lpstr>gfxF05</vt:lpstr>
      <vt:lpstr>gfxF07</vt:lpstr>
      <vt:lpstr>gfxF09</vt:lpstr>
      <vt:lpstr>gfxF10</vt:lpstr>
      <vt:lpstr>gfxF11</vt:lpstr>
      <vt:lpstr>gfxF12</vt:lpstr>
      <vt:lpstr>gfxF13</vt:lpstr>
      <vt:lpstr>gfxF14</vt:lpstr>
      <vt:lpstr>gfxF15</vt:lpstr>
      <vt:lpstr>gfxF19</vt:lpstr>
      <vt:lpstr>gfxF22</vt:lpstr>
      <vt:lpstr>gfxR01</vt:lpstr>
      <vt:lpstr>PSTRAT_DATA!gfxR02</vt:lpstr>
      <vt:lpstr>gfxR03</vt:lpstr>
      <vt:lpstr>gfxR05</vt:lpstr>
      <vt:lpstr>gfxR06</vt:lpstr>
      <vt:lpstr>gfxR07</vt:lpstr>
      <vt:lpstr>PSTRAT_DATA!gfxR09</vt:lpstr>
      <vt:lpstr>gfxR12</vt:lpstr>
      <vt:lpstr>gfxT01</vt:lpstr>
      <vt:lpstr>gfxT03</vt:lpstr>
      <vt:lpstr>PSTRAT_DATA!minitabR04</vt:lpstr>
      <vt:lpstr>PSTRAT_DATA!tabF03</vt:lpstr>
      <vt:lpstr>PSTRAT_DATA!tabF04</vt:lpstr>
      <vt:lpstr>PSTRAT_DATA!tabF05</vt:lpstr>
      <vt:lpstr>PSTRAT_DATA!tabF07</vt:lpstr>
      <vt:lpstr>PSTRAT_DATA!tabF09</vt:lpstr>
      <vt:lpstr>PSTRAT_DATA!tabF10</vt:lpstr>
      <vt:lpstr>PSTRAT_DATA!tabF12</vt:lpstr>
      <vt:lpstr>PSTRAT_DATA!tabF13</vt:lpstr>
      <vt:lpstr>PSTRAT_DATA!tabF22</vt:lpstr>
      <vt:lpstr>PSTRAT_DATA!tabR01</vt:lpstr>
      <vt:lpstr>PSTRAT_DATA!tabR03</vt:lpstr>
      <vt:lpstr>tabR04</vt:lpstr>
      <vt:lpstr>PSTRAT_DATA!tabR05</vt:lpstr>
      <vt:lpstr>tabR12</vt:lpstr>
      <vt:lpstr>PSTRAT_DATA!tabT01</vt:lpstr>
      <vt:lpstr>PSTRAT_DATA!tabT03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ARTEC</cp:lastModifiedBy>
  <cp:revision/>
  <dcterms:created xsi:type="dcterms:W3CDTF">2015-06-05T18:19:34Z</dcterms:created>
  <dcterms:modified xsi:type="dcterms:W3CDTF">2022-09-26T09:42:47Z</dcterms:modified>
  <cp:category/>
  <cp:contentStatus/>
</cp:coreProperties>
</file>